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88" tabRatio="615" activeTab="1"/>
  </bookViews>
  <sheets>
    <sheet name="参加案内" sheetId="1" r:id="rId1"/>
    <sheet name="Ｗ－ＵＰ" sheetId="2" r:id="rId2"/>
    <sheet name="参加数" sheetId="3" r:id="rId3"/>
    <sheet name="観覧席座席割" sheetId="4" state="hidden" r:id="rId4"/>
    <sheet name="アクア観覧席" sheetId="5" r:id="rId5"/>
    <sheet name="選手控場所" sheetId="6" r:id="rId6"/>
    <sheet name="バス等駐車願い" sheetId="7" r:id="rId7"/>
  </sheets>
  <definedNames>
    <definedName name="A">#REF!</definedName>
  </definedNames>
  <calcPr fullCalcOnLoad="1"/>
</workbook>
</file>

<file path=xl/sharedStrings.xml><?xml version="1.0" encoding="utf-8"?>
<sst xmlns="http://schemas.openxmlformats.org/spreadsheetml/2006/main" count="824" uniqueCount="505">
  <si>
    <t>クラブ名</t>
  </si>
  <si>
    <t>選手数</t>
  </si>
  <si>
    <t>座席数割</t>
  </si>
  <si>
    <t>愛媛県</t>
  </si>
  <si>
    <t>高知県</t>
  </si>
  <si>
    <t>観覧席座席割り</t>
  </si>
  <si>
    <t>＊入場の混乱を避ける為にクラブごとに割り振りいたしました。ご了承ください。</t>
  </si>
  <si>
    <t>保護者席</t>
  </si>
  <si>
    <t>選手席</t>
  </si>
  <si>
    <t>ウォーミングアップ等のお知らせ</t>
  </si>
  <si>
    <t>　アクアパレットまつやま</t>
  </si>
  <si>
    <t>【そ の 他】</t>
  </si>
  <si>
    <t>・ゴミは各クラブ・各自で必ずお持ち帰り下さい。</t>
  </si>
  <si>
    <t xml:space="preserve"> ガラス張り観覧席からの撮影は禁止します。</t>
  </si>
  <si>
    <t>・フラッシュ撮影は禁止致します。</t>
  </si>
  <si>
    <t>･選手はプール内上履き禁止といたします。通路及び応援席の裸足での通行は禁止いたします。</t>
  </si>
  <si>
    <t>・本大会での盗難・事故等は責任を負いかねますので予めご了承下さい。</t>
  </si>
  <si>
    <t>駐車場についてのご注意</t>
  </si>
  <si>
    <t>・松山駅近辺、コミセン近辺の駐車場に停めて、ＪＲで来場されたほうが便利です。</t>
  </si>
  <si>
    <t>　ＪＲ松山駅からＪＲ市坪駅まで約３分、会場まで徒歩３分です。</t>
  </si>
  <si>
    <t>別添　松山中央公園案内図をご覧下さい。</t>
  </si>
  <si>
    <t>１日目</t>
  </si>
  <si>
    <t>２日目</t>
  </si>
  <si>
    <t>シートと毛布がおける控え場所は下記のようになります。</t>
  </si>
  <si>
    <t>観覧席にも別紙のように選手控え場所を設定しますので、分散して利用してください。</t>
  </si>
  <si>
    <t>全ての控え場所は原則、飲食禁止です。帰るときはゴミなど残さないようにお願いします。</t>
  </si>
  <si>
    <t>ゴミを放置して帰ったクラブは次回の愛媛開催のときの控え場所は設定致しませんので</t>
  </si>
  <si>
    <t>よろしくお願いします。</t>
  </si>
  <si>
    <t>トイレ</t>
  </si>
  <si>
    <t>競技</t>
  </si>
  <si>
    <t>ウォームアップ</t>
  </si>
  <si>
    <t>観覧席</t>
  </si>
  <si>
    <t>プ</t>
  </si>
  <si>
    <t>ー</t>
  </si>
  <si>
    <t>ル</t>
  </si>
  <si>
    <t>階段</t>
  </si>
  <si>
    <t>プ</t>
  </si>
  <si>
    <t>ー</t>
  </si>
  <si>
    <t>ル</t>
  </si>
  <si>
    <t>本部席</t>
  </si>
  <si>
    <t>アクアパレット観覧席配置図</t>
  </si>
  <si>
    <t>みかづきスイミングスクール</t>
  </si>
  <si>
    <t>さくらスイミングクラブ</t>
  </si>
  <si>
    <t>伊藤スイミングスクール</t>
  </si>
  <si>
    <t>坂出伊藤スイミングスクール</t>
  </si>
  <si>
    <t>ＯＫスイミングスクール</t>
  </si>
  <si>
    <t>ＯＫスイミングスクール脇町</t>
  </si>
  <si>
    <t>ＯＫスイミングスクール藍住</t>
  </si>
  <si>
    <t>トビウオスイミングスクール川内</t>
  </si>
  <si>
    <t>ハッピースイミングスクール</t>
  </si>
  <si>
    <t>ハッピースイミングスクール阿南</t>
  </si>
  <si>
    <t>ハッピースイミングスクール鴨島</t>
  </si>
  <si>
    <t>参加クラブ一覧表</t>
  </si>
  <si>
    <t>参加人数</t>
  </si>
  <si>
    <t>参加種目別</t>
  </si>
  <si>
    <t>リレー種目別</t>
  </si>
  <si>
    <t>@\2000</t>
  </si>
  <si>
    <t>参加費</t>
  </si>
  <si>
    <t>合　　計</t>
  </si>
  <si>
    <t>競技役員</t>
  </si>
  <si>
    <t>振込金額</t>
  </si>
  <si>
    <t>男</t>
  </si>
  <si>
    <t>女</t>
  </si>
  <si>
    <t>部数</t>
  </si>
  <si>
    <t>合計</t>
  </si>
  <si>
    <t>申込金</t>
  </si>
  <si>
    <t>男女</t>
  </si>
  <si>
    <t>合　　　　　　　計</t>
  </si>
  <si>
    <t>％</t>
  </si>
  <si>
    <t>ＴＯＴＡＬ</t>
  </si>
  <si>
    <t>ＴＯＴＡＬ</t>
  </si>
  <si>
    <t>ＴＯＴＡＬ</t>
  </si>
  <si>
    <t>ＴＯＴＡＬ</t>
  </si>
  <si>
    <t>本プール</t>
  </si>
  <si>
    <t>役員
控室</t>
  </si>
  <si>
    <t>【日　　程】　</t>
  </si>
  <si>
    <t>（</t>
  </si>
  <si>
    <t>）</t>
  </si>
  <si>
    <t>【会　　場】　</t>
  </si>
  <si>
    <t>【開　　場】　</t>
  </si>
  <si>
    <t>　選手　</t>
  </si>
  <si>
    <t>【開 会 式】　　</t>
  </si>
  <si>
    <t>【競技開始】　　</t>
  </si>
  <si>
    <t>競技終了予定　</t>
  </si>
  <si>
    <t>【閉 会 式】　</t>
  </si>
  <si>
    <t>　予定</t>
  </si>
  <si>
    <t>　使用して下さい。</t>
  </si>
  <si>
    <t>　大会会場の方からの要請もあります。各クラブが責任を持って徹底して下さい。宜しくお願い致します。</t>
  </si>
  <si>
    <t>予選については選手個人名のコールは行いません。決勝についてもレース中にコールを行</t>
  </si>
  <si>
    <t>います。リレーについてもチーム名のコールのみで選手名はコールいたしませんのでご了承</t>
  </si>
  <si>
    <t>下さい。</t>
  </si>
  <si>
    <t>大　　会　　第　　１　　日　　目</t>
  </si>
  <si>
    <t>大　　会　　第　　２　　日　　目</t>
  </si>
  <si>
    <t>差額</t>
  </si>
  <si>
    <t>@￥５,000</t>
  </si>
  <si>
    <t>日</t>
  </si>
  <si>
    <t>赤字返金</t>
  </si>
  <si>
    <t>当日</t>
  </si>
  <si>
    <t>竹林　義浩</t>
  </si>
  <si>
    <t>徳島県</t>
  </si>
  <si>
    <t>香川県</t>
  </si>
  <si>
    <t>コーチ席</t>
  </si>
  <si>
    <t>観覧席：上段　　　　</t>
  </si>
  <si>
    <t>愛媛</t>
  </si>
  <si>
    <t>更衣室入り口</t>
  </si>
  <si>
    <t>父兄入り口</t>
  </si>
  <si>
    <t>自販機</t>
  </si>
  <si>
    <t>受付</t>
  </si>
  <si>
    <t>エレベータ</t>
  </si>
  <si>
    <t>ヤマナミ販売ブース</t>
  </si>
  <si>
    <t>付近</t>
  </si>
  <si>
    <t>場所取り禁止</t>
  </si>
  <si>
    <t>撮影禁止</t>
  </si>
  <si>
    <t>選手入り口</t>
  </si>
  <si>
    <t>鍵は使えませんので、貴重品は各クラブで責任を以って管理してください。</t>
  </si>
  <si>
    <t>円形コーナー</t>
  </si>
  <si>
    <t>ハッピーＳＳ</t>
  </si>
  <si>
    <t>香川県選手控え場所</t>
  </si>
  <si>
    <t>観覧席上段：香川県</t>
  </si>
  <si>
    <t>2階通路：
香川県</t>
  </si>
  <si>
    <t>@\1000</t>
  </si>
  <si>
    <t>プログラム＠1000</t>
  </si>
  <si>
    <t>愛</t>
  </si>
  <si>
    <t>媛</t>
  </si>
  <si>
    <t>高</t>
  </si>
  <si>
    <t>知</t>
  </si>
  <si>
    <t>香</t>
  </si>
  <si>
    <t>川</t>
  </si>
  <si>
    <t>徳</t>
  </si>
  <si>
    <t>島</t>
  </si>
  <si>
    <t>参加クラブ一覧表</t>
  </si>
  <si>
    <t>ク  　 ラ 　  ブ  　 名</t>
  </si>
  <si>
    <t>略　　　称</t>
  </si>
  <si>
    <t>参加人数</t>
  </si>
  <si>
    <t>参加種目別</t>
  </si>
  <si>
    <t>リレー種目</t>
  </si>
  <si>
    <t>プロ</t>
  </si>
  <si>
    <t>男</t>
  </si>
  <si>
    <t>女</t>
  </si>
  <si>
    <t>部数</t>
  </si>
  <si>
    <t>エリエールSS</t>
  </si>
  <si>
    <t>ファイブテン</t>
  </si>
  <si>
    <t>ﾌｧｲﾌﾞﾃﾝ東予</t>
  </si>
  <si>
    <t>フィッタ新居浜</t>
  </si>
  <si>
    <t>五百木SC</t>
  </si>
  <si>
    <t>かしま道後</t>
  </si>
  <si>
    <t>かしま天山</t>
  </si>
  <si>
    <t>アズサ松山</t>
  </si>
  <si>
    <t>南海DC</t>
  </si>
  <si>
    <t>南海朝生田</t>
  </si>
  <si>
    <t>Again</t>
  </si>
  <si>
    <t>石原ＳＣ</t>
  </si>
  <si>
    <t>フィッタ松山</t>
  </si>
  <si>
    <t>八幡浜ＳＣ</t>
  </si>
  <si>
    <t>リー保内</t>
  </si>
  <si>
    <t>コミュニティ</t>
  </si>
  <si>
    <t>クアSS</t>
  </si>
  <si>
    <t>空港ＳＳ</t>
  </si>
  <si>
    <t>ＪＳＳ高知</t>
  </si>
  <si>
    <t>コナミスポーツクラブ高知</t>
  </si>
  <si>
    <t>コナミ高知</t>
  </si>
  <si>
    <t>みかづきＳＳ</t>
  </si>
  <si>
    <t>窪川スイミングクラブ</t>
  </si>
  <si>
    <t>窪川ＳＣ</t>
  </si>
  <si>
    <t>さくらＳＣ</t>
  </si>
  <si>
    <t>伊藤ＳＳ</t>
  </si>
  <si>
    <t>坂出伊藤ＳＳ</t>
  </si>
  <si>
    <t>ＪＳＳセンコー</t>
  </si>
  <si>
    <t>サンダＳＳ</t>
  </si>
  <si>
    <t>サンダＳＨＩＤＯ</t>
  </si>
  <si>
    <t>ＷＡＭ</t>
  </si>
  <si>
    <t>瀬戸内ＳＳ</t>
  </si>
  <si>
    <t>瀬戸内ＳＳ屋島</t>
  </si>
  <si>
    <t>高松ＳＣ</t>
  </si>
  <si>
    <t>ＯＫＳＳ</t>
  </si>
  <si>
    <t>ＯＫ脇町</t>
  </si>
  <si>
    <t>ＯＫ藍住</t>
  </si>
  <si>
    <t>かもめ競泳塾</t>
  </si>
  <si>
    <t>トビウオＳＳ川内</t>
  </si>
  <si>
    <t>ドルフィン三加茂</t>
  </si>
  <si>
    <t>ハッピー阿南</t>
  </si>
  <si>
    <t>ハッピー鴨島</t>
  </si>
  <si>
    <t>合　　　　　　　計</t>
  </si>
  <si>
    <t>ロビーから</t>
  </si>
  <si>
    <r>
      <t xml:space="preserve">更衣室
</t>
    </r>
    <r>
      <rPr>
        <sz val="11"/>
        <color indexed="10"/>
        <rFont val="ＭＳ Ｐゴシック"/>
        <family val="3"/>
      </rPr>
      <t>飲食禁止</t>
    </r>
  </si>
  <si>
    <t>出入り禁止</t>
  </si>
  <si>
    <t>←</t>
  </si>
  <si>
    <t>プール側からのみ出入り</t>
  </si>
  <si>
    <t>今年もアクアパレットと協議の上、1階更衣室が利用できます。ただし、飲食はできません。</t>
  </si>
  <si>
    <t>窪川</t>
  </si>
  <si>
    <t>ＪＳＳ高知</t>
  </si>
  <si>
    <t>フィッタ松山</t>
  </si>
  <si>
    <t>アズサ松山</t>
  </si>
  <si>
    <t>南海ＤＣ</t>
  </si>
  <si>
    <t>石原ＳＣ</t>
  </si>
  <si>
    <t>ご注意願います。</t>
  </si>
  <si>
    <t>・弁当の受け渡し場所が第２会議室（１階エレベータ向い側の通路奥左側）になります。</t>
  </si>
  <si>
    <r>
      <t>利用になりますのでご注意ください。</t>
    </r>
    <r>
      <rPr>
        <b/>
        <sz val="12"/>
        <rFont val="ＭＳ Ｐゴシック"/>
        <family val="3"/>
      </rPr>
      <t>１階ホールからの入場はできません。</t>
    </r>
  </si>
  <si>
    <r>
      <t>また、飲食等は禁止となります。</t>
    </r>
    <r>
      <rPr>
        <b/>
        <sz val="12"/>
        <rFont val="ＭＳ Ｐゴシック"/>
        <family val="3"/>
      </rPr>
      <t>利用制限が守れない場合は次回開催が出来なくなりますので</t>
    </r>
  </si>
  <si>
    <t>予選については、背泳ぎ以外はレース終了後、水中待機となります。</t>
  </si>
  <si>
    <t>ご協力下さい。</t>
  </si>
  <si>
    <t>松山近辺のクラブで自クラブでウォームアップが可能なクラブは自クラブでのウォームアップに</t>
  </si>
  <si>
    <t>･控え室とプール間は、よく体を拭いて通行して下さい。濡れたままの通行は禁止です。</t>
  </si>
  <si>
    <t>閉会式まで競技が無事、終れるように各クラブのご協力をお願いします。</t>
  </si>
  <si>
    <t>　</t>
  </si>
  <si>
    <t>ファイブテン新居浜</t>
  </si>
  <si>
    <t>ファイブテン東予</t>
  </si>
  <si>
    <t>マコトスイミングクラブ双葉</t>
  </si>
  <si>
    <t>マコトＳＣ双葉</t>
  </si>
  <si>
    <t>瀬戸内温泉スイミング</t>
  </si>
  <si>
    <t>瀬戸内温泉</t>
  </si>
  <si>
    <t>アズサスポーツ松山</t>
  </si>
  <si>
    <t>五百木スイミングクラブ</t>
  </si>
  <si>
    <t>五百木ＳＣ</t>
  </si>
  <si>
    <t>南海ドルフィンクラブ古三津</t>
  </si>
  <si>
    <t>南海ドルフィンクラブ朝生田</t>
  </si>
  <si>
    <t>南海朝生田</t>
  </si>
  <si>
    <t>石原スポーツクラブ</t>
  </si>
  <si>
    <t>フィッタ松前</t>
  </si>
  <si>
    <t>コナミスポーツクラブ松山</t>
  </si>
  <si>
    <t>コナミ松山</t>
  </si>
  <si>
    <t>リー保内</t>
  </si>
  <si>
    <t>八幡浜市民スポーツセンター</t>
  </si>
  <si>
    <t>八幡浜ＳＣ</t>
  </si>
  <si>
    <t>Ｂ＆Ｇ愛南スイミング</t>
  </si>
  <si>
    <t>Ｂ＆Ｇ愛南</t>
  </si>
  <si>
    <t>ジャパンスイミングスクール高松</t>
  </si>
  <si>
    <t>ジャパン高松</t>
  </si>
  <si>
    <t>ジャパン丸亀スイミングスクール</t>
  </si>
  <si>
    <t>ジャパン丸亀</t>
  </si>
  <si>
    <t>ジャパンスイミングスクール観音寺</t>
  </si>
  <si>
    <t>ジャパン観音寺</t>
  </si>
  <si>
    <t>ジャパンスイミングスクール三木</t>
  </si>
  <si>
    <t>ジャパン三木</t>
  </si>
  <si>
    <t xml:space="preserve"> </t>
  </si>
  <si>
    <t>愛媛</t>
  </si>
  <si>
    <t>高知</t>
  </si>
  <si>
    <t>香川</t>
  </si>
  <si>
    <t>徳島</t>
  </si>
  <si>
    <t>4県合計</t>
  </si>
  <si>
    <t>瀬戸内スイミングスクール</t>
  </si>
  <si>
    <t>瀬戸内SS</t>
  </si>
  <si>
    <t>保護者の方に観覧席の場所取りに並ばないようにご指導のほどお願いします。</t>
  </si>
  <si>
    <t>ゴミ処理が不徹底なクラブにつきましては、次回開催の保護者席・選手席の確保は致しません。</t>
  </si>
  <si>
    <t>・通路控え室は狭いので混雑しますが、譲り合ってご利用下さい。各クラブはブルーシート等を</t>
  </si>
  <si>
    <t>・１日目終了後、シート・毛布等についてはきちんと畳んで控場所に置いて帰って下さい。</t>
  </si>
  <si>
    <t>駐車場詳細図は周辺図をクリックして確認してください。</t>
  </si>
  <si>
    <t>・松山近辺のクラブの方は、公共機関の利用を保護者にお願いして下さい。</t>
  </si>
  <si>
    <t>朝生田</t>
  </si>
  <si>
    <t>選手入場門は南側(坊ちゃん球場側・スロープ側）になります。</t>
  </si>
  <si>
    <t>保護者入口は北側（階段側）になります。</t>
  </si>
  <si>
    <t>ホテル</t>
  </si>
  <si>
    <t>乗計</t>
  </si>
  <si>
    <t>Ｗ－ｕｐ時間</t>
  </si>
  <si>
    <t>Ｗ－ｕｐチーム･人数</t>
  </si>
  <si>
    <t>7：15～7：40</t>
  </si>
  <si>
    <t>8：30～8：55</t>
  </si>
  <si>
    <t>8:55～9：20</t>
  </si>
  <si>
    <t>ホテル</t>
  </si>
  <si>
    <t>別紙の通り</t>
  </si>
  <si>
    <t>開場後～競技終了まで</t>
  </si>
  <si>
    <t>飛び込み禁止</t>
  </si>
  <si>
    <t>サブプール（23Ｍ）</t>
  </si>
  <si>
    <t>･スタートリストが愛媛県SC協会のホームページに掲載されます。</t>
  </si>
  <si>
    <t>しませんので、譲り合ってご使用下さい。</t>
  </si>
  <si>
    <t>Ｗ－ｕｐは25Ｍメインプールは別紙の通り、割り振ってあります。23Ｍサブプールは指定</t>
  </si>
  <si>
    <t>ウォーミングアップの時間が７時１５分～9時20分になりました。</t>
  </si>
  <si>
    <t>A</t>
  </si>
  <si>
    <t>B</t>
  </si>
  <si>
    <t>D</t>
  </si>
  <si>
    <t>E</t>
  </si>
  <si>
    <t>7：40～8：05</t>
  </si>
  <si>
    <t>C</t>
  </si>
  <si>
    <t>8：05～8：30</t>
  </si>
  <si>
    <t>ホテル出発時間</t>
  </si>
  <si>
    <t>ｱｸｱﾊﾟﾚｯﾄ到着時間</t>
  </si>
  <si>
    <t>ｱｸｱﾊﾟﾚｯﾄ出発時間</t>
  </si>
  <si>
    <t>ホテル到着時間</t>
  </si>
  <si>
    <t>選手は、観覧席でご起立下さい。</t>
  </si>
  <si>
    <t>・中央公園内に停め置きする、スクールバス等については、別紙の「バス等駐車願い」を提出して下さい。</t>
  </si>
  <si>
    <t>送迎のみで、駐車されない車は、必要ありません。</t>
  </si>
  <si>
    <t>バス等駐車願い</t>
  </si>
  <si>
    <t>ワゴン車</t>
  </si>
  <si>
    <t>中型</t>
  </si>
  <si>
    <t>大型</t>
  </si>
  <si>
    <t>台</t>
  </si>
  <si>
    <t>マイクロ</t>
  </si>
  <si>
    <t>FAX送信先</t>
  </si>
  <si>
    <t>大会中に、中央公園内に停め置きする</t>
  </si>
  <si>
    <t>保護者　</t>
  </si>
  <si>
    <t>保護者　</t>
  </si>
  <si>
    <t>　中型観光バス（～39名乗り）、大型観光バス（～60名乗り）とします。</t>
  </si>
  <si>
    <t>メール</t>
  </si>
  <si>
    <t>fukushima@i-s-c.jp</t>
  </si>
  <si>
    <t>フィッタ新居浜</t>
  </si>
  <si>
    <t>ＪＳＳ高知スイミングスクール</t>
  </si>
  <si>
    <t>招集席　</t>
  </si>
  <si>
    <t>ミズノブース</t>
  </si>
  <si>
    <t>　</t>
  </si>
  <si>
    <t>　</t>
  </si>
  <si>
    <t>プールサイド</t>
  </si>
  <si>
    <t>プール</t>
  </si>
  <si>
    <t>　</t>
  </si>
  <si>
    <t>すくも</t>
  </si>
  <si>
    <t>J三木</t>
  </si>
  <si>
    <t>【監督会議】　　</t>
  </si>
  <si>
    <t>　　　　　実行委員長　　　　　愛媛県スイミングクラブ協会競技水泳委員長　　　福島孝志</t>
  </si>
  <si>
    <t>愛媛県スイミングクラブ協会　競技水泳委員長　福島孝志</t>
  </si>
  <si>
    <t>　</t>
  </si>
  <si>
    <t>※ワゴン車（ハイエース等）、マイクロバス（26～29名乗り）</t>
  </si>
  <si>
    <t>　　089-931-5533  石原スポーツクラブ　福島　宛</t>
  </si>
  <si>
    <t>土</t>
  </si>
  <si>
    <t>１日目の8:45より、招集席にて行います、各クラブ1名はご参加下さい。</t>
  </si>
  <si>
    <t>フィッタ重信</t>
  </si>
  <si>
    <t>ＮＳＰ高知スイミングスクール</t>
  </si>
  <si>
    <t>ＮＳＰ高知</t>
  </si>
  <si>
    <t>選手送迎用ワゴン・バス等の台数をお知らせ下さい。</t>
  </si>
  <si>
    <t>閉会式の間は使用禁止</t>
  </si>
  <si>
    <t>・観覧席は、別紙のように保護者席と選手席が別れています。</t>
  </si>
  <si>
    <t xml:space="preserve"> コーチ席</t>
  </si>
  <si>
    <t>J丸亀</t>
  </si>
  <si>
    <t>J高松</t>
  </si>
  <si>
    <t>鴨島</t>
  </si>
  <si>
    <t>さくら</t>
  </si>
  <si>
    <t>フィ新</t>
  </si>
  <si>
    <t>今回、アクアパレットと協議の結果、1階更衣室が利用できます。</t>
  </si>
  <si>
    <r>
      <t>更衣室については１階更衣室が使えるようになりましたが、</t>
    </r>
    <r>
      <rPr>
        <b/>
        <sz val="12"/>
        <rFont val="ＭＳ Ｐゴシック"/>
        <family val="3"/>
      </rPr>
      <t>プールサイド側入り口</t>
    </r>
    <r>
      <rPr>
        <b/>
        <sz val="12"/>
        <color indexed="10"/>
        <rFont val="ＭＳ Ｐゴシック"/>
        <family val="3"/>
      </rPr>
      <t>からのみの</t>
    </r>
  </si>
  <si>
    <t>鍵は利用できませんので貴重品は各クラブで責任を以って管理してください。</t>
  </si>
  <si>
    <t>にぎたつ会館</t>
  </si>
  <si>
    <t>合計</t>
  </si>
  <si>
    <t>今治しまなみスポーツクラブ</t>
  </si>
  <si>
    <t>Ｒｙｕｏｗスイミングスクール</t>
  </si>
  <si>
    <t>スポーツコミュニティ</t>
  </si>
  <si>
    <t>コミュニティ</t>
  </si>
  <si>
    <t>ＡｚｕＭａｘ</t>
  </si>
  <si>
    <t>　</t>
  </si>
  <si>
    <t>スポーツクラブＺＥＹＯ</t>
  </si>
  <si>
    <t>ＺＥＹＯ－ＳＴ</t>
  </si>
  <si>
    <t>スポーツクラブすくも</t>
  </si>
  <si>
    <t>ＳＣすくも</t>
  </si>
  <si>
    <t>香</t>
  </si>
  <si>
    <t>ＪＳＳセンコースイミングスクール</t>
  </si>
  <si>
    <t>サンダースイミングスクール</t>
  </si>
  <si>
    <t>サンダーＳＳ</t>
  </si>
  <si>
    <t>ＷＡＭスイムチーム</t>
  </si>
  <si>
    <t>ＷＡＭＳＴ</t>
  </si>
  <si>
    <t>トビウオ川内</t>
  </si>
  <si>
    <t>アサンスポーツクラブ</t>
  </si>
  <si>
    <t>アサンＳＣ</t>
  </si>
  <si>
    <t>24クラブ</t>
  </si>
  <si>
    <t>9クラブ</t>
  </si>
  <si>
    <t>合計</t>
  </si>
  <si>
    <t>エリエールＳＲＴ</t>
  </si>
  <si>
    <t>エンジョイスポーツジーアップ</t>
  </si>
  <si>
    <t>Ｚ－ＵＰ</t>
  </si>
  <si>
    <t>しまなみＳＣ</t>
  </si>
  <si>
    <t>フィッタエミフルＭＡＳＡＫＩ</t>
  </si>
  <si>
    <t>ＭＥＳＳＡ</t>
  </si>
  <si>
    <t>Ｒｙｕｏｗ</t>
  </si>
  <si>
    <t>リーステーション</t>
  </si>
  <si>
    <t>11クラブ</t>
  </si>
  <si>
    <t>8クラブ</t>
  </si>
  <si>
    <t>52クラブ</t>
  </si>
  <si>
    <t>開会式の間は使用禁止</t>
  </si>
  <si>
    <t>1レーンのみバックストロークレッジ有　ターンサイドからの一方通行　台上からの飛込は禁止</t>
  </si>
  <si>
    <t xml:space="preserve">瀬戸内 </t>
  </si>
  <si>
    <t>重信</t>
  </si>
  <si>
    <t>石原</t>
  </si>
  <si>
    <t>11時00分頃から受け渡しが出来る予定です。</t>
  </si>
  <si>
    <t>J観音寺</t>
  </si>
  <si>
    <t>壱湯の守</t>
  </si>
  <si>
    <t>伊藤SS</t>
  </si>
  <si>
    <t>坂出伊藤</t>
  </si>
  <si>
    <t>Ｂ＆Ｇ愛南　4</t>
  </si>
  <si>
    <t>トビウオ　9</t>
  </si>
  <si>
    <t>コナミ高知</t>
  </si>
  <si>
    <t>瀬戸内スイミングスクール屋島</t>
  </si>
  <si>
    <t>瀬戸内屋島</t>
  </si>
  <si>
    <t>西条スイミングクラブ</t>
  </si>
  <si>
    <t>西条SC</t>
  </si>
  <si>
    <t>フィンズスイミングスクール栗林</t>
  </si>
  <si>
    <t>フィンズSS</t>
  </si>
  <si>
    <t>フィッタ川之江</t>
  </si>
  <si>
    <t>TEAM MIZ</t>
  </si>
  <si>
    <t>2019.1.12.13</t>
  </si>
  <si>
    <t>第45回JSCA新年フェスティバル水泳競技大会</t>
  </si>
  <si>
    <t>・今大会は、参加数863名　延種目1535種目　リレー190種目となりました。</t>
  </si>
  <si>
    <t>1/12（土）</t>
  </si>
  <si>
    <t>1/13（日）</t>
  </si>
  <si>
    <t>第45回新年フェスティバルＷ－ｕｐ及びシャトルバスのご案内</t>
  </si>
  <si>
    <t>１/12（1日目）　往路　各ホテル　→　会場（アクアパレットまつやま）</t>
  </si>
  <si>
    <t>１/12　復路　会場（アクアパレットまつやま）　→　各ホテル</t>
  </si>
  <si>
    <t>１/13（２日目）　往路　各ホテル　→　会場（アクアパレットまつやま）</t>
  </si>
  <si>
    <t>1/7（月）までに、メールもしくはFAXでご連絡下さい。</t>
  </si>
  <si>
    <t>多目的室：高知県</t>
  </si>
  <si>
    <t>2階通路：徳島県</t>
  </si>
  <si>
    <t>愛媛　南予控場所</t>
  </si>
  <si>
    <t>愛媛　東・中予</t>
  </si>
  <si>
    <t>ＯＫＳＳ</t>
  </si>
  <si>
    <t>　</t>
  </si>
  <si>
    <t>脇町　</t>
  </si>
  <si>
    <t>藍住</t>
  </si>
  <si>
    <t>ハッピー阿南</t>
  </si>
  <si>
    <t>ハッピＳＳ</t>
  </si>
  <si>
    <t>アサン　</t>
  </si>
  <si>
    <t>トビウオ</t>
  </si>
  <si>
    <t>ＮＳＰ</t>
  </si>
  <si>
    <t>ＺＥＹＯ　</t>
  </si>
  <si>
    <t>みかづき　</t>
  </si>
  <si>
    <t xml:space="preserve"> コナミ高知</t>
  </si>
  <si>
    <t>サンダー　</t>
  </si>
  <si>
    <t>Ｊ丸亀</t>
  </si>
  <si>
    <t>Ｊ三木</t>
  </si>
  <si>
    <t>Ｊ高松</t>
  </si>
  <si>
    <t>Ｊ観音寺</t>
  </si>
  <si>
    <t>伊藤</t>
  </si>
  <si>
    <t>ＪＳＳ　　　　センコー</t>
  </si>
  <si>
    <t>屋島　</t>
  </si>
  <si>
    <t>フィンズ</t>
  </si>
  <si>
    <t>五百木</t>
  </si>
  <si>
    <t>松前　</t>
  </si>
  <si>
    <t>南海</t>
  </si>
  <si>
    <t>アズサ　</t>
  </si>
  <si>
    <t>コナミ松</t>
  </si>
  <si>
    <t>マコト</t>
  </si>
  <si>
    <t>ＭＩＺ</t>
  </si>
  <si>
    <t>ファイブ新居浜</t>
  </si>
  <si>
    <t>ファイブ東</t>
  </si>
  <si>
    <t>瀬温泉</t>
  </si>
  <si>
    <t>エリエ</t>
  </si>
  <si>
    <t>西条</t>
  </si>
  <si>
    <t xml:space="preserve">ＺＵＰ </t>
  </si>
  <si>
    <t>　しまなみ</t>
  </si>
  <si>
    <t>フィ川</t>
  </si>
  <si>
    <t>コミュニティ</t>
  </si>
  <si>
    <t>Ｒｙｕｏｗ　</t>
  </si>
  <si>
    <t>八幡浜</t>
  </si>
  <si>
    <t>保内</t>
  </si>
  <si>
    <t>ＡＺＵ　</t>
  </si>
  <si>
    <t>愛南</t>
  </si>
  <si>
    <t>　</t>
  </si>
  <si>
    <t>自由席</t>
  </si>
  <si>
    <t>使用しない選手は各自が折返し役員に申し出る事</t>
  </si>
  <si>
    <t>「 バックストロークレッジ」を使用します。</t>
  </si>
  <si>
    <t>・カメラ・ビデオ撮影は、許可を取って下さい（1日分200円売切）。ただし、撮影は観覧席からのみ。</t>
  </si>
  <si>
    <t>・引率者・保護者の方の車は、西・南駐車場に停めて下さい</t>
  </si>
  <si>
    <t>・競技役員の車は北第２駐車場に停めて下さい。</t>
  </si>
  <si>
    <t>サンダ　42</t>
  </si>
  <si>
    <t>石原　13</t>
  </si>
  <si>
    <t>フィ重信　11</t>
  </si>
  <si>
    <t>コナミ松　10</t>
  </si>
  <si>
    <t>アズサ　12</t>
  </si>
  <si>
    <t>五百木　34</t>
  </si>
  <si>
    <t>南海古三　24</t>
  </si>
  <si>
    <t>南海朝　9</t>
  </si>
  <si>
    <t>フィッ松山　25</t>
  </si>
  <si>
    <t>フィッエミフ　16</t>
  </si>
  <si>
    <t>コミュニ　27</t>
  </si>
  <si>
    <t>ファイブ新　14</t>
  </si>
  <si>
    <t>ファイブ東　7</t>
  </si>
  <si>
    <t>しまなみ　2</t>
  </si>
  <si>
    <t>フィ新居浜　2</t>
  </si>
  <si>
    <t>エリエ　11</t>
  </si>
  <si>
    <t>ＭＥＳＳＡ　4</t>
  </si>
  <si>
    <t>Ｒｙｕｏｗ　14</t>
  </si>
  <si>
    <t>リ－　9</t>
  </si>
  <si>
    <t>八幡浜　23</t>
  </si>
  <si>
    <t>ＡｚｕＭａｘ　4</t>
  </si>
  <si>
    <t>Z-UP　　2</t>
  </si>
  <si>
    <t>マコト　22</t>
  </si>
  <si>
    <t>瀬戸内温　13</t>
  </si>
  <si>
    <t>フィッ川之江　2</t>
  </si>
  <si>
    <t>西条　10</t>
  </si>
  <si>
    <t>ＭＩＺ　4</t>
  </si>
  <si>
    <t xml:space="preserve"> </t>
  </si>
  <si>
    <t xml:space="preserve"> </t>
  </si>
  <si>
    <t xml:space="preserve"> </t>
  </si>
  <si>
    <t>見奈良</t>
  </si>
  <si>
    <t>コナミ高知　9</t>
  </si>
  <si>
    <t>Ｊ高松 28</t>
  </si>
  <si>
    <t>J丸亀　44</t>
  </si>
  <si>
    <t>Ｊ観音寺　21</t>
  </si>
  <si>
    <t>Ｊ三木　31</t>
  </si>
  <si>
    <t>ハッピ　1</t>
  </si>
  <si>
    <t>ハッピ阿南　29</t>
  </si>
  <si>
    <t>ハッピ鴨島　10</t>
  </si>
  <si>
    <t>アサン　9</t>
  </si>
  <si>
    <t>みかづき　32</t>
  </si>
  <si>
    <t>さくら　2</t>
  </si>
  <si>
    <t>瀬戸内　13</t>
  </si>
  <si>
    <t>ＪＳＳセンコ　22</t>
  </si>
  <si>
    <t>ＪＳＳ高知　11</t>
  </si>
  <si>
    <t>伊藤　27</t>
  </si>
  <si>
    <t>坂出伊藤　29</t>
  </si>
  <si>
    <t>瀬屋島　3</t>
  </si>
  <si>
    <t>FINS　2</t>
  </si>
  <si>
    <t>WAM　19</t>
  </si>
  <si>
    <t>ＺＥＹＯ　30</t>
  </si>
  <si>
    <t>窪川　3</t>
  </si>
  <si>
    <t>すくも　7</t>
  </si>
  <si>
    <t>NSP　30</t>
  </si>
  <si>
    <t>OKSS　43</t>
  </si>
  <si>
    <t>OK脇町　12</t>
  </si>
  <si>
    <t>OK藍住　16</t>
  </si>
  <si>
    <t xml:space="preserve">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</si>
</sst>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ss.00"/>
    <numFmt numFmtId="177" formatCode="&quot;Yes&quot;;&quot;Yes&quot;;&quot;No&quot;"/>
    <numFmt numFmtId="178" formatCode="&quot;True&quot;;&quot;True&quot;;&quot;False&quot;"/>
    <numFmt numFmtId="179" formatCode="&quot;On&quot;;&quot;On&quot;;&quot;Off&quot;"/>
    <numFmt numFmtId="180" formatCode="0_);[Red]\(0\)"/>
    <numFmt numFmtId="181" formatCode="&quot;～&quot;0"/>
    <numFmt numFmtId="182" formatCode="#,##0_ "/>
    <numFmt numFmtId="183" formatCode="@&quot;組&quot;"/>
    <numFmt numFmtId="184" formatCode="0_ "/>
    <numFmt numFmtId="185" formatCode="[$-411]ggge&quot;年&quot;m&quot;月&quot;d&quot;日&quot;;@"/>
    <numFmt numFmtId="186" formatCode="aaa"/>
    <numFmt numFmtId="187" formatCode="#,##0&quot;組&quot;"/>
    <numFmt numFmtId="188" formatCode="h:mm&quot;～&quot;"/>
    <numFmt numFmtId="189" formatCode="m/d"/>
    <numFmt numFmtId="190" formatCode="#,##0&quot;円&quot;"/>
    <numFmt numFmtId="191" formatCode="&quot;（&quot;aaa&quot;）&quot;"/>
    <numFmt numFmtId="192" formatCode="m&quot;月&quot;d&quot;日&quot;;@"/>
    <numFmt numFmtId="193" formatCode="\:ss.0"/>
    <numFmt numFmtId="194" formatCode="mm&quot;分&quot;ss&quot;秒&quot;"/>
    <numFmt numFmtId="195" formatCode="&quot;¥&quot;#,##0_);[Red]\(&quot;¥&quot;#,##0\)"/>
    <numFmt numFmtId="196" formatCode="[$€-2]\ #,##0.00_);[Red]\([$€-2]\ #,##0.00\)"/>
    <numFmt numFmtId="197" formatCode="yyyy&quot;年&quot;"/>
    <numFmt numFmtId="198" formatCode="yyyy&quot;年&quot;m&quot;月&quot;d&quot;日&quot;;@"/>
    <numFmt numFmtId="199" formatCode="#,##0&quot;個&quot;"/>
    <numFmt numFmtId="200" formatCode="#,##0&quot;円×&quot;"/>
    <numFmt numFmtId="201" formatCode="#,##0&quot;種目＝&quot;"/>
    <numFmt numFmtId="202" formatCode="#,##0&quot;口＝&quot;"/>
    <numFmt numFmtId="203" formatCode="#,##0&quot;冊＝&quot;"/>
    <numFmt numFmtId="204" formatCode="#,##0&quot;人＝&quot;"/>
    <numFmt numFmtId="205" formatCode="#,##0&quot;個＝&quot;"/>
    <numFmt numFmtId="206" formatCode="#,##0&quot;人&quot;"/>
    <numFmt numFmtId="207" formatCode="&quot;1日目　　&quot;#,##0&quot;円×&quot;"/>
    <numFmt numFmtId="208" formatCode="&quot;２日目　　&quot;#,##0&quot;円×&quot;"/>
    <numFmt numFmtId="209" formatCode="&quot;男女総合準優勝　　　&quot;#,##0"/>
    <numFmt numFmtId="210" formatCode="&quot;男女総合優勝 　　　　&quot;#,##0"/>
    <numFmt numFmtId="211" formatCode="&quot;男女総合第3位 　　　&quot;#,##0"/>
    <numFmt numFmtId="212" formatCode="&quot;男子総合優勝 　　　　&quot;#,##0"/>
    <numFmt numFmtId="213" formatCode="&quot;女子総合優勝 　　　　&quot;#,##0"/>
    <numFmt numFmtId="214" formatCode="&quot;男子最優秀選手賞 　&quot;#,##0"/>
    <numFmt numFmtId="215" formatCode="&quot;女子最優秀選手賞 　&quot;#,##0"/>
    <numFmt numFmtId="216" formatCode="&quot;Ｂグループ優秀選手賞男子　&quot;#,##0"/>
    <numFmt numFmtId="217" formatCode="&quot;Ｂグループ優秀選手賞女子　&quot;#,##0"/>
    <numFmt numFmtId="218" formatCode="&quot;Ｃグループ優秀選手賞男子　&quot;#,##0"/>
    <numFmt numFmtId="219" formatCode="&quot;Ｃグループ優秀選手賞女子　&quot;#,##0"/>
    <numFmt numFmtId="220" formatCode="&quot;Ｄグループ優秀選手賞男子　&quot;#,##0"/>
    <numFmt numFmtId="221" formatCode="&quot;Ｄグループ優秀選手賞女子　&quot;#,##0"/>
    <numFmt numFmtId="222" formatCode="&quot;Ｅグループ優秀選手賞男子　&quot;#,##0"/>
    <numFmt numFmtId="223" formatCode="&quot;Ｅグループ優秀選手賞女子　&quot;#,##0"/>
    <numFmt numFmtId="224" formatCode="&quot;メダル　金銀銅各160個　&quot;#,##0"/>
    <numFmt numFmtId="225" formatCode="&quot;田上会長　　　　　　&quot;#,##0&quot;円&quot;"/>
    <numFmt numFmtId="226" formatCode="&quot;石村副会長　 　　　&quot;#,##0&quot;円&quot;"/>
    <numFmt numFmtId="227" formatCode="&quot;伊藤副会長　 　　　&quot;#,##0&quot;円&quot;"/>
    <numFmt numFmtId="228" formatCode="&quot;槙本香川県委員長&quot;#,##0&quot;円&quot;"/>
    <numFmt numFmtId="229" formatCode="&quot;竹林徳島県委員長&quot;#,##0&quot;円&quot;"/>
    <numFmt numFmtId="230" formatCode="&quot;公文顧問　　　　　　&quot;#,##0&quot;円&quot;"/>
    <numFmt numFmtId="231" formatCode="&quot;現金合計　　　　　&quot;#,##0&quot;円&quot;"/>
    <numFmt numFmtId="232" formatCode="&quot;三浦高知県委員長&quot;#,##0&quot;円&quot;"/>
    <numFmt numFmtId="233" formatCode="yyyy&quot;年度&quot;"/>
    <numFmt numFmtId="234" formatCode="[$-F400]h:mm:ss\ AM/PM"/>
    <numFmt numFmtId="235" formatCode="h:mm;@"/>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sz val="9"/>
      <name val="ＭＳ Ｐゴシック"/>
      <family val="3"/>
    </font>
    <font>
      <sz val="16"/>
      <name val="ＭＳ Ｐゴシック"/>
      <family val="3"/>
    </font>
    <font>
      <sz val="22"/>
      <name val="ＭＳ Ｐゴシック"/>
      <family val="3"/>
    </font>
    <font>
      <sz val="18"/>
      <name val="ＭＳ Ｐゴシック"/>
      <family val="3"/>
    </font>
    <font>
      <sz val="8"/>
      <name val="ＭＳ Ｐゴシック"/>
      <family val="3"/>
    </font>
    <font>
      <sz val="12"/>
      <name val="ＭＳ Ｐゴシック"/>
      <family val="3"/>
    </font>
    <font>
      <sz val="10"/>
      <name val="ＭＳ Ｐゴシック"/>
      <family val="3"/>
    </font>
    <font>
      <sz val="24"/>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2"/>
      <color indexed="10"/>
      <name val="ＭＳ Ｐゴシック"/>
      <family val="3"/>
    </font>
    <font>
      <b/>
      <sz val="12"/>
      <color indexed="10"/>
      <name val="ＭＳ Ｐゴシック"/>
      <family val="3"/>
    </font>
    <font>
      <b/>
      <sz val="14"/>
      <color indexed="10"/>
      <name val="ＭＳ Ｐゴシック"/>
      <family val="3"/>
    </font>
    <font>
      <b/>
      <sz val="11"/>
      <color indexed="10"/>
      <name val="ＭＳ Ｐゴシック"/>
      <family val="3"/>
    </font>
    <font>
      <sz val="10.5"/>
      <color indexed="10"/>
      <name val="ＭＳ Ｐゴシック"/>
      <family val="3"/>
    </font>
    <font>
      <sz val="48"/>
      <name val="ＭＳ Ｐゴシック"/>
      <family val="3"/>
    </font>
    <font>
      <b/>
      <sz val="16"/>
      <color indexed="10"/>
      <name val="ＭＳ Ｐゴシック"/>
      <family val="3"/>
    </font>
    <font>
      <b/>
      <sz val="18"/>
      <name val="ＭＳ Ｐゴシック"/>
      <family val="3"/>
    </font>
    <font>
      <b/>
      <sz val="8"/>
      <name val="ＭＳ Ｐゴシック"/>
      <family val="3"/>
    </font>
    <font>
      <sz val="28"/>
      <name val="ＭＳ Ｐゴシック"/>
      <family val="3"/>
    </font>
    <font>
      <b/>
      <u val="single"/>
      <sz val="16"/>
      <color indexed="10"/>
      <name val="ＭＳ Ｐゴシック"/>
      <family val="3"/>
    </font>
    <font>
      <b/>
      <sz val="13"/>
      <color indexed="10"/>
      <name val="ＭＳ Ｐゴシック"/>
      <family val="3"/>
    </font>
    <font>
      <b/>
      <sz val="8"/>
      <color indexed="10"/>
      <name val="ＭＳ Ｐゴシック"/>
      <family val="3"/>
    </font>
    <font>
      <sz val="8"/>
      <color indexed="10"/>
      <name val="ＭＳ Ｐゴシック"/>
      <family val="3"/>
    </font>
    <font>
      <b/>
      <sz val="6"/>
      <color indexed="10"/>
      <name val="ＭＳ Ｐゴシック"/>
      <family val="3"/>
    </font>
    <font>
      <sz val="6"/>
      <color indexed="10"/>
      <name val="ＭＳ Ｐゴシック"/>
      <family val="3"/>
    </font>
    <font>
      <b/>
      <sz val="12"/>
      <color rgb="FFFF0000"/>
      <name val="ＭＳ Ｐゴシック"/>
      <family val="3"/>
    </font>
    <font>
      <sz val="12"/>
      <color rgb="FFFF0000"/>
      <name val="ＭＳ Ｐゴシック"/>
      <family val="3"/>
    </font>
    <font>
      <b/>
      <sz val="13"/>
      <color rgb="FFFF0000"/>
      <name val="ＭＳ Ｐゴシック"/>
      <family val="3"/>
    </font>
    <font>
      <b/>
      <sz val="8"/>
      <color rgb="FFFF0000"/>
      <name val="ＭＳ Ｐゴシック"/>
      <family val="3"/>
    </font>
    <font>
      <sz val="8"/>
      <color rgb="FFFF0000"/>
      <name val="ＭＳ Ｐゴシック"/>
      <family val="3"/>
    </font>
    <font>
      <b/>
      <sz val="6"/>
      <color rgb="FFFF0000"/>
      <name val="ＭＳ Ｐゴシック"/>
      <family val="3"/>
    </font>
    <font>
      <sz val="6"/>
      <color rgb="FFFF0000"/>
      <name val="ＭＳ Ｐゴシック"/>
      <family val="3"/>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theme="3" tint="0.5999900102615356"/>
        <bgColor indexed="64"/>
      </patternFill>
    </fill>
    <fill>
      <patternFill patternType="solid">
        <fgColor theme="5" tint="0.5999900102615356"/>
        <bgColor indexed="64"/>
      </patternFill>
    </fill>
    <fill>
      <patternFill patternType="solid">
        <fgColor rgb="FFFFFFFF"/>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rgb="FFFFFF00"/>
        <bgColor indexed="64"/>
      </patternFill>
    </fill>
    <fill>
      <patternFill patternType="solid">
        <fgColor theme="8" tint="0.5999900102615356"/>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39998000860214233"/>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indexed="14"/>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style="double"/>
      <top style="medium"/>
      <bottom>
        <color indexed="63"/>
      </bottom>
    </border>
    <border>
      <left>
        <color indexed="63"/>
      </left>
      <right style="medium"/>
      <top style="medium"/>
      <bottom>
        <color indexed="63"/>
      </bottom>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double"/>
      <right style="double"/>
      <top>
        <color indexed="63"/>
      </top>
      <bottom style="medium"/>
    </border>
    <border>
      <left>
        <color indexed="63"/>
      </left>
      <right style="medium"/>
      <top>
        <color indexed="63"/>
      </top>
      <bottom style="medium"/>
    </border>
    <border>
      <left style="thin"/>
      <right style="medium"/>
      <top style="thin"/>
      <bottom>
        <color indexed="63"/>
      </bottom>
    </border>
    <border>
      <left style="medium"/>
      <right style="thin"/>
      <top>
        <color indexed="63"/>
      </top>
      <bottom style="thin"/>
    </border>
    <border>
      <left style="double"/>
      <right style="thin"/>
      <top>
        <color indexed="63"/>
      </top>
      <bottom style="thin"/>
    </border>
    <border>
      <left style="thin"/>
      <right style="double"/>
      <top style="thin"/>
      <bottom style="thin"/>
    </border>
    <border>
      <left style="double"/>
      <right style="thin"/>
      <top style="thin"/>
      <bottom style="thin"/>
    </border>
    <border>
      <left style="double"/>
      <right style="double"/>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thin"/>
    </border>
    <border>
      <left style="thin"/>
      <right style="medium"/>
      <top>
        <color indexed="63"/>
      </top>
      <bottom>
        <color indexed="63"/>
      </bottom>
    </border>
    <border>
      <left style="medium"/>
      <right style="thin"/>
      <top style="thin"/>
      <bottom style="thin"/>
    </border>
    <border>
      <left style="medium"/>
      <right style="medium"/>
      <top>
        <color indexed="63"/>
      </top>
      <bottom>
        <color indexed="63"/>
      </bottom>
    </border>
    <border>
      <left style="medium"/>
      <right style="medium"/>
      <top style="thin"/>
      <bottom>
        <color indexed="63"/>
      </bottom>
    </border>
    <border>
      <left style="thin"/>
      <right style="medium"/>
      <top>
        <color indexed="63"/>
      </top>
      <bottom style="thin"/>
    </border>
    <border>
      <left style="thin"/>
      <right style="double"/>
      <top style="thin"/>
      <bottom>
        <color indexed="63"/>
      </bottom>
    </border>
    <border>
      <left style="medium"/>
      <right>
        <color indexed="63"/>
      </right>
      <top style="medium"/>
      <bottom style="medium"/>
    </border>
    <border>
      <left>
        <color indexed="63"/>
      </left>
      <right>
        <color indexed="63"/>
      </right>
      <top style="medium"/>
      <bottom style="medium"/>
    </border>
    <border>
      <left style="double"/>
      <right style="thin"/>
      <top style="medium"/>
      <bottom style="medium"/>
    </border>
    <border>
      <left style="thin"/>
      <right style="thin"/>
      <top style="medium"/>
      <bottom style="medium"/>
    </border>
    <border>
      <left style="thin"/>
      <right style="double"/>
      <top style="medium"/>
      <bottom style="medium"/>
    </border>
    <border>
      <left>
        <color indexed="63"/>
      </left>
      <right style="thin"/>
      <top style="medium"/>
      <bottom style="medium"/>
    </border>
    <border>
      <left style="thin"/>
      <right>
        <color indexed="63"/>
      </right>
      <top style="medium"/>
      <bottom style="medium"/>
    </border>
    <border>
      <left style="double"/>
      <right style="double"/>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medium"/>
      <right>
        <color indexed="63"/>
      </right>
      <top>
        <color indexed="63"/>
      </top>
      <bottom>
        <color indexed="63"/>
      </botto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style="thin"/>
    </border>
    <border>
      <left style="medium"/>
      <right style="thin"/>
      <top>
        <color indexed="63"/>
      </top>
      <bottom>
        <color indexed="63"/>
      </bottom>
    </border>
    <border>
      <left style="thin"/>
      <right style="medium"/>
      <top style="thin"/>
      <bottom style="thin"/>
    </border>
    <border>
      <left style="thin"/>
      <right style="medium"/>
      <top>
        <color indexed="63"/>
      </top>
      <bottom style="medium"/>
    </border>
    <border>
      <left style="thin"/>
      <right style="medium"/>
      <top style="medium"/>
      <bottom style="medium"/>
    </border>
    <border>
      <left style="medium"/>
      <right>
        <color indexed="63"/>
      </right>
      <top>
        <color indexed="63"/>
      </top>
      <bottom style="medium"/>
    </border>
    <border>
      <left style="medium"/>
      <right style="thin"/>
      <top style="medium"/>
      <bottom style="medium"/>
    </border>
    <border>
      <left>
        <color indexed="63"/>
      </left>
      <right>
        <color indexed="63"/>
      </right>
      <top style="medium"/>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style="thin"/>
      <right style="thin"/>
      <top style="medium"/>
      <bottom>
        <color indexed="63"/>
      </bottom>
    </border>
    <border>
      <left style="thin"/>
      <right>
        <color indexed="63"/>
      </right>
      <top style="medium"/>
      <bottom style="thin"/>
    </border>
    <border>
      <left style="medium"/>
      <right style="thin"/>
      <top style="thin"/>
      <bottom>
        <color indexed="63"/>
      </bottom>
    </border>
    <border>
      <left style="medium"/>
      <right>
        <color indexed="63"/>
      </right>
      <top style="medium"/>
      <bottom>
        <color indexed="63"/>
      </bottom>
    </border>
    <border>
      <left>
        <color indexed="63"/>
      </left>
      <right style="medium"/>
      <top>
        <color indexed="63"/>
      </top>
      <bottom style="thin"/>
    </border>
    <border>
      <left style="medium"/>
      <right>
        <color indexed="63"/>
      </right>
      <top style="thin"/>
      <bottom style="thin"/>
    </border>
    <border>
      <left>
        <color indexed="63"/>
      </left>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3" fillId="0" borderId="0" applyNumberFormat="0" applyFill="0" applyBorder="0" applyAlignment="0" applyProtection="0"/>
    <xf numFmtId="0" fontId="32" fillId="4" borderId="0" applyNumberFormat="0" applyBorder="0" applyAlignment="0" applyProtection="0"/>
  </cellStyleXfs>
  <cellXfs count="786">
    <xf numFmtId="0" fontId="0" fillId="0" borderId="0" xfId="0" applyAlignment="1">
      <alignment/>
    </xf>
    <xf numFmtId="0" fontId="0" fillId="0" borderId="0" xfId="0" applyBorder="1" applyAlignment="1">
      <alignment/>
    </xf>
    <xf numFmtId="0" fontId="0" fillId="0" borderId="10" xfId="0" applyFont="1" applyFill="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0" xfId="0" applyFont="1" applyAlignment="1">
      <alignment horizontal="center" vertical="center"/>
    </xf>
    <xf numFmtId="0" fontId="6" fillId="0" borderId="10" xfId="0" applyFont="1" applyFill="1" applyBorder="1" applyAlignment="1">
      <alignment vertical="center"/>
    </xf>
    <xf numFmtId="0" fontId="0" fillId="0" borderId="13" xfId="0" applyFont="1" applyFill="1" applyBorder="1" applyAlignment="1">
      <alignment horizontal="left" vertical="center"/>
    </xf>
    <xf numFmtId="0" fontId="0" fillId="0" borderId="10" xfId="0" applyFont="1" applyBorder="1" applyAlignment="1">
      <alignment horizontal="center"/>
    </xf>
    <xf numFmtId="0" fontId="7" fillId="0" borderId="0" xfId="0" applyFont="1" applyAlignment="1">
      <alignment/>
    </xf>
    <xf numFmtId="0" fontId="0" fillId="0" borderId="0" xfId="0" applyFill="1" applyBorder="1" applyAlignment="1">
      <alignment/>
    </xf>
    <xf numFmtId="0" fontId="0" fillId="0" borderId="14" xfId="0"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Fill="1" applyBorder="1" applyAlignment="1">
      <alignment/>
    </xf>
    <xf numFmtId="0" fontId="0" fillId="0" borderId="18" xfId="0"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22" xfId="0" applyBorder="1" applyAlignment="1">
      <alignment/>
    </xf>
    <xf numFmtId="0" fontId="0" fillId="0" borderId="0" xfId="0" applyFill="1" applyAlignment="1">
      <alignment/>
    </xf>
    <xf numFmtId="0" fontId="0" fillId="24" borderId="0" xfId="0" applyFill="1" applyBorder="1" applyAlignment="1">
      <alignment/>
    </xf>
    <xf numFmtId="0" fontId="0" fillId="24" borderId="14" xfId="0" applyFill="1" applyBorder="1" applyAlignment="1">
      <alignment/>
    </xf>
    <xf numFmtId="0" fontId="11" fillId="0" borderId="0" xfId="0" applyFont="1" applyAlignment="1">
      <alignment/>
    </xf>
    <xf numFmtId="20" fontId="11" fillId="0" borderId="0" xfId="0" applyNumberFormat="1" applyFont="1" applyAlignment="1">
      <alignment/>
    </xf>
    <xf numFmtId="0" fontId="0" fillId="3" borderId="0" xfId="0" applyFill="1" applyBorder="1" applyAlignment="1">
      <alignment/>
    </xf>
    <xf numFmtId="0" fontId="0" fillId="24" borderId="11" xfId="0" applyFill="1" applyBorder="1" applyAlignment="1">
      <alignment/>
    </xf>
    <xf numFmtId="0" fontId="0" fillId="24" borderId="22" xfId="0" applyFill="1" applyBorder="1" applyAlignment="1">
      <alignment/>
    </xf>
    <xf numFmtId="0" fontId="15"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13" xfId="0" applyFont="1" applyBorder="1" applyAlignment="1">
      <alignment horizontal="center"/>
    </xf>
    <xf numFmtId="9" fontId="0" fillId="0" borderId="10" xfId="0" applyNumberFormat="1" applyFont="1" applyBorder="1" applyAlignment="1">
      <alignment horizontal="center"/>
    </xf>
    <xf numFmtId="1" fontId="0" fillId="0" borderId="10" xfId="0" applyNumberFormat="1" applyFont="1" applyBorder="1" applyAlignment="1">
      <alignment horizontal="center"/>
    </xf>
    <xf numFmtId="0" fontId="0" fillId="25" borderId="10" xfId="0" applyFont="1" applyFill="1" applyBorder="1" applyAlignment="1">
      <alignment horizontal="center"/>
    </xf>
    <xf numFmtId="9" fontId="0" fillId="25" borderId="10" xfId="0" applyNumberFormat="1" applyFont="1" applyFill="1" applyBorder="1" applyAlignment="1">
      <alignment horizontal="center"/>
    </xf>
    <xf numFmtId="1" fontId="0" fillId="25" borderId="10" xfId="0" applyNumberFormat="1" applyFont="1" applyFill="1" applyBorder="1" applyAlignment="1">
      <alignment horizontal="center"/>
    </xf>
    <xf numFmtId="0" fontId="6" fillId="0" borderId="10" xfId="0" applyFont="1" applyFill="1" applyBorder="1" applyAlignment="1">
      <alignment horizontal="center" vertical="center"/>
    </xf>
    <xf numFmtId="0" fontId="6"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0" xfId="0" applyFont="1" applyAlignment="1">
      <alignment horizontal="center"/>
    </xf>
    <xf numFmtId="0" fontId="0" fillId="24" borderId="0" xfId="0" applyFill="1" applyBorder="1" applyAlignment="1">
      <alignment vertical="center"/>
    </xf>
    <xf numFmtId="0" fontId="0" fillId="24" borderId="0" xfId="0" applyFill="1" applyAlignment="1">
      <alignment vertical="center"/>
    </xf>
    <xf numFmtId="0" fontId="0" fillId="24" borderId="0" xfId="0" applyFont="1" applyFill="1" applyAlignment="1">
      <alignment horizontal="center" vertical="center"/>
    </xf>
    <xf numFmtId="0" fontId="11" fillId="0" borderId="0" xfId="0" applyFont="1" applyAlignment="1">
      <alignment/>
    </xf>
    <xf numFmtId="0" fontId="34" fillId="0" borderId="0" xfId="0" applyFont="1" applyAlignment="1">
      <alignment/>
    </xf>
    <xf numFmtId="0" fontId="11" fillId="0" borderId="20" xfId="0" applyFont="1" applyBorder="1" applyAlignment="1">
      <alignment/>
    </xf>
    <xf numFmtId="0" fontId="11" fillId="0" borderId="0" xfId="0" applyFont="1" applyBorder="1" applyAlignment="1">
      <alignment/>
    </xf>
    <xf numFmtId="0" fontId="11" fillId="0" borderId="21" xfId="0" applyFont="1" applyBorder="1" applyAlignment="1">
      <alignment/>
    </xf>
    <xf numFmtId="0" fontId="6" fillId="0" borderId="10" xfId="62" applyFont="1" applyFill="1" applyBorder="1" applyAlignment="1">
      <alignment vertical="center"/>
      <protection/>
    </xf>
    <xf numFmtId="0" fontId="35" fillId="0" borderId="0" xfId="0" applyFont="1" applyAlignment="1">
      <alignment vertical="center"/>
    </xf>
    <xf numFmtId="0" fontId="11" fillId="0" borderId="0" xfId="0" applyFont="1" applyAlignment="1">
      <alignment vertical="center"/>
    </xf>
    <xf numFmtId="0" fontId="0" fillId="0" borderId="10" xfId="0" applyBorder="1" applyAlignment="1">
      <alignment horizontal="center"/>
    </xf>
    <xf numFmtId="0" fontId="0" fillId="24" borderId="0" xfId="0" applyFont="1" applyFill="1" applyBorder="1" applyAlignment="1">
      <alignment horizontal="left" vertical="center"/>
    </xf>
    <xf numFmtId="0" fontId="36" fillId="0" borderId="0" xfId="0" applyFont="1" applyAlignment="1">
      <alignment/>
    </xf>
    <xf numFmtId="0" fontId="0" fillId="24" borderId="0" xfId="0" applyFill="1" applyBorder="1" applyAlignment="1">
      <alignment/>
    </xf>
    <xf numFmtId="0" fontId="0" fillId="0" borderId="0" xfId="0" applyFill="1" applyBorder="1" applyAlignment="1">
      <alignment horizontal="center" vertical="center"/>
    </xf>
    <xf numFmtId="0" fontId="37" fillId="0" borderId="21" xfId="0" applyFont="1" applyBorder="1" applyAlignment="1">
      <alignment/>
    </xf>
    <xf numFmtId="0" fontId="4" fillId="0" borderId="0" xfId="0" applyFont="1" applyAlignment="1">
      <alignment/>
    </xf>
    <xf numFmtId="0" fontId="0" fillId="0" borderId="0" xfId="0" applyAlignment="1">
      <alignment/>
    </xf>
    <xf numFmtId="0" fontId="0" fillId="0" borderId="21" xfId="0" applyBorder="1" applyAlignment="1">
      <alignment/>
    </xf>
    <xf numFmtId="0" fontId="0" fillId="0" borderId="14" xfId="0" applyBorder="1" applyAlignment="1">
      <alignment/>
    </xf>
    <xf numFmtId="0" fontId="14" fillId="1" borderId="0" xfId="0" applyFont="1" applyFill="1" applyAlignment="1">
      <alignment/>
    </xf>
    <xf numFmtId="0" fontId="14" fillId="1" borderId="0" xfId="0" applyFont="1" applyFill="1" applyBorder="1" applyAlignment="1">
      <alignment/>
    </xf>
    <xf numFmtId="0" fontId="0" fillId="24" borderId="17" xfId="0" applyFill="1" applyBorder="1" applyAlignment="1">
      <alignment/>
    </xf>
    <xf numFmtId="1" fontId="0" fillId="0" borderId="0" xfId="0" applyNumberFormat="1" applyFont="1" applyAlignment="1">
      <alignment horizontal="center" vertical="center"/>
    </xf>
    <xf numFmtId="1" fontId="0" fillId="0" borderId="0" xfId="0" applyNumberFormat="1" applyFont="1" applyAlignment="1">
      <alignment/>
    </xf>
    <xf numFmtId="0" fontId="0" fillId="3" borderId="0" xfId="0" applyFill="1" applyBorder="1" applyAlignment="1">
      <alignment vertical="center"/>
    </xf>
    <xf numFmtId="0" fontId="0" fillId="0" borderId="23" xfId="0" applyNumberFormat="1" applyBorder="1" applyAlignment="1">
      <alignment horizontal="center" vertical="center"/>
    </xf>
    <xf numFmtId="0" fontId="0" fillId="0" borderId="24" xfId="0" applyNumberForma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233" fontId="0" fillId="0" borderId="0" xfId="0" applyNumberFormat="1" applyAlignment="1">
      <alignment vertical="center"/>
    </xf>
    <xf numFmtId="0" fontId="0" fillId="0" borderId="0" xfId="0" applyFont="1" applyAlignment="1">
      <alignment vertical="center"/>
    </xf>
    <xf numFmtId="0" fontId="0" fillId="0" borderId="0" xfId="0" applyNumberFormat="1" applyAlignment="1">
      <alignment vertical="center"/>
    </xf>
    <xf numFmtId="0" fontId="0" fillId="0" borderId="0" xfId="0" applyNumberFormat="1" applyAlignment="1">
      <alignment horizontal="center" vertical="center" shrinkToFit="1"/>
    </xf>
    <xf numFmtId="0" fontId="0" fillId="0" borderId="11" xfId="0" applyFont="1" applyFill="1" applyBorder="1" applyAlignment="1">
      <alignment horizontal="center" vertical="center"/>
    </xf>
    <xf numFmtId="0" fontId="0" fillId="0" borderId="0" xfId="0" applyBorder="1" applyAlignment="1">
      <alignment horizontal="center" vertical="center"/>
    </xf>
    <xf numFmtId="0" fontId="0" fillId="0" borderId="11" xfId="0" applyFont="1" applyFill="1" applyBorder="1" applyAlignment="1">
      <alignment vertical="center" textRotation="255"/>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49" fontId="0" fillId="0" borderId="28" xfId="0" applyNumberFormat="1" applyBorder="1" applyAlignment="1">
      <alignment vertical="center"/>
    </xf>
    <xf numFmtId="0" fontId="0" fillId="0" borderId="30" xfId="0" applyFill="1" applyBorder="1" applyAlignment="1">
      <alignment horizontal="center" vertical="center"/>
    </xf>
    <xf numFmtId="0" fontId="0" fillId="0" borderId="31" xfId="0" applyBorder="1" applyAlignment="1">
      <alignment vertical="center"/>
    </xf>
    <xf numFmtId="0" fontId="0" fillId="0" borderId="23" xfId="0" applyNumberFormat="1" applyBorder="1" applyAlignment="1">
      <alignment horizontal="center" vertical="center" shrinkToFit="1"/>
    </xf>
    <xf numFmtId="0" fontId="0" fillId="0" borderId="12" xfId="0" applyFont="1" applyFill="1" applyBorder="1" applyAlignment="1">
      <alignment vertical="center" textRotation="255"/>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6" xfId="0" applyFill="1" applyBorder="1" applyAlignment="1">
      <alignment horizontal="center" vertical="center"/>
    </xf>
    <xf numFmtId="0" fontId="0" fillId="0" borderId="34" xfId="0" applyBorder="1" applyAlignment="1">
      <alignment horizontal="center" vertical="center" shrinkToFit="1"/>
    </xf>
    <xf numFmtId="0" fontId="0" fillId="0" borderId="34" xfId="0" applyFill="1" applyBorder="1" applyAlignment="1">
      <alignment horizontal="center" vertical="center"/>
    </xf>
    <xf numFmtId="49" fontId="0" fillId="0" borderId="38" xfId="0" applyNumberFormat="1" applyFill="1" applyBorder="1" applyAlignment="1">
      <alignment horizontal="center" vertical="center"/>
    </xf>
    <xf numFmtId="0" fontId="0" fillId="0" borderId="39" xfId="0" applyBorder="1" applyAlignment="1">
      <alignment vertical="center"/>
    </xf>
    <xf numFmtId="0" fontId="0" fillId="0" borderId="24" xfId="0" applyNumberFormat="1" applyBorder="1" applyAlignment="1">
      <alignment horizontal="center" vertical="center" shrinkToFit="1"/>
    </xf>
    <xf numFmtId="0" fontId="24" fillId="0" borderId="0" xfId="0" applyFont="1" applyAlignment="1">
      <alignment vertical="center"/>
    </xf>
    <xf numFmtId="0" fontId="0" fillId="0" borderId="40" xfId="0" applyFont="1" applyFill="1" applyBorder="1" applyAlignment="1">
      <alignment vertical="center" textRotation="255"/>
    </xf>
    <xf numFmtId="0" fontId="0" fillId="0" borderId="41" xfId="0" applyBorder="1" applyAlignment="1">
      <alignment horizontal="center" vertical="center"/>
    </xf>
    <xf numFmtId="0" fontId="0" fillId="0" borderId="13" xfId="0" applyBorder="1" applyAlignment="1">
      <alignment vertical="center"/>
    </xf>
    <xf numFmtId="0" fontId="0" fillId="0" borderId="42" xfId="0" applyBorder="1" applyAlignment="1">
      <alignment horizontal="right" vertical="center"/>
    </xf>
    <xf numFmtId="0" fontId="0" fillId="0" borderId="43" xfId="0" applyBorder="1" applyAlignment="1">
      <alignment horizontal="right" vertical="center"/>
    </xf>
    <xf numFmtId="0" fontId="0" fillId="0" borderId="18" xfId="0" applyBorder="1" applyAlignment="1">
      <alignment horizontal="right" vertical="center"/>
    </xf>
    <xf numFmtId="0" fontId="0" fillId="0" borderId="10" xfId="0" applyBorder="1" applyAlignment="1">
      <alignment horizontal="right" vertical="center"/>
    </xf>
    <xf numFmtId="6" fontId="0" fillId="0" borderId="13" xfId="58" applyFont="1" applyBorder="1" applyAlignment="1">
      <alignment vertical="center"/>
    </xf>
    <xf numFmtId="0" fontId="0" fillId="0" borderId="44" xfId="0" applyBorder="1" applyAlignment="1">
      <alignment horizontal="right" vertical="center"/>
    </xf>
    <xf numFmtId="6" fontId="0" fillId="0" borderId="43" xfId="58" applyFont="1" applyBorder="1" applyAlignment="1">
      <alignment vertical="center"/>
    </xf>
    <xf numFmtId="6" fontId="0" fillId="0" borderId="45" xfId="58" applyFont="1" applyBorder="1" applyAlignment="1">
      <alignment vertical="center"/>
    </xf>
    <xf numFmtId="6" fontId="0" fillId="0" borderId="46" xfId="0" applyNumberFormat="1" applyBorder="1" applyAlignment="1">
      <alignment vertical="center"/>
    </xf>
    <xf numFmtId="0" fontId="0" fillId="0" borderId="47" xfId="0" applyNumberFormat="1" applyBorder="1" applyAlignment="1">
      <alignment vertical="center"/>
    </xf>
    <xf numFmtId="0" fontId="12" fillId="0" borderId="47" xfId="0" applyNumberFormat="1" applyFont="1" applyBorder="1" applyAlignment="1">
      <alignment vertical="center"/>
    </xf>
    <xf numFmtId="0" fontId="0" fillId="0" borderId="48" xfId="0" applyNumberFormat="1" applyBorder="1" applyAlignment="1">
      <alignment horizontal="center" vertical="center" shrinkToFit="1"/>
    </xf>
    <xf numFmtId="6" fontId="0" fillId="0" borderId="0" xfId="0" applyNumberFormat="1" applyAlignment="1">
      <alignment vertical="center"/>
    </xf>
    <xf numFmtId="0" fontId="0" fillId="0" borderId="49" xfId="0" applyFont="1" applyFill="1" applyBorder="1" applyAlignment="1">
      <alignment vertical="center" textRotation="255"/>
    </xf>
    <xf numFmtId="0" fontId="0" fillId="0" borderId="50" xfId="0" applyBorder="1" applyAlignment="1">
      <alignment horizontal="center" vertical="center"/>
    </xf>
    <xf numFmtId="0" fontId="0" fillId="0" borderId="43" xfId="0" applyBorder="1" applyAlignment="1">
      <alignment vertical="center"/>
    </xf>
    <xf numFmtId="0" fontId="0" fillId="0" borderId="20" xfId="0" applyBorder="1" applyAlignment="1">
      <alignment vertical="center"/>
    </xf>
    <xf numFmtId="0" fontId="0" fillId="0" borderId="51" xfId="0" applyNumberFormat="1" applyBorder="1" applyAlignment="1">
      <alignment vertical="center"/>
    </xf>
    <xf numFmtId="0" fontId="0" fillId="0" borderId="52" xfId="0" applyNumberFormat="1" applyBorder="1" applyAlignment="1">
      <alignment horizontal="center" vertical="center" shrinkToFit="1"/>
    </xf>
    <xf numFmtId="0" fontId="0" fillId="0" borderId="40" xfId="0" applyFont="1" applyFill="1" applyBorder="1" applyAlignment="1">
      <alignment horizontal="center" vertical="center" textRotation="255"/>
    </xf>
    <xf numFmtId="0" fontId="0" fillId="0" borderId="49" xfId="0" applyFill="1" applyBorder="1" applyAlignment="1">
      <alignment horizontal="center" vertical="center" textRotation="255"/>
    </xf>
    <xf numFmtId="0" fontId="0" fillId="0" borderId="49" xfId="0" applyFont="1" applyFill="1" applyBorder="1" applyAlignment="1">
      <alignment horizontal="center" vertical="center" textRotation="255"/>
    </xf>
    <xf numFmtId="0" fontId="0" fillId="0" borderId="49" xfId="0" applyFill="1" applyBorder="1" applyAlignment="1">
      <alignment vertical="center" textRotation="255"/>
    </xf>
    <xf numFmtId="0" fontId="0" fillId="0" borderId="53" xfId="0" applyFont="1" applyFill="1" applyBorder="1" applyAlignment="1">
      <alignment vertical="center" textRotation="255"/>
    </xf>
    <xf numFmtId="0" fontId="0" fillId="0" borderId="54" xfId="0" applyBorder="1" applyAlignment="1">
      <alignment vertical="center"/>
    </xf>
    <xf numFmtId="0" fontId="0" fillId="0" borderId="10" xfId="0"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6" fontId="0" fillId="0" borderId="61" xfId="58" applyFont="1" applyBorder="1" applyAlignment="1">
      <alignment vertical="center"/>
    </xf>
    <xf numFmtId="6" fontId="0" fillId="0" borderId="59" xfId="58" applyFont="1" applyBorder="1" applyAlignment="1">
      <alignment vertical="center"/>
    </xf>
    <xf numFmtId="6" fontId="0" fillId="0" borderId="62" xfId="58" applyFont="1" applyBorder="1" applyAlignment="1">
      <alignment vertical="center"/>
    </xf>
    <xf numFmtId="6" fontId="0" fillId="0" borderId="63" xfId="58" applyFont="1" applyBorder="1" applyAlignment="1">
      <alignment vertical="center"/>
    </xf>
    <xf numFmtId="0" fontId="0" fillId="0" borderId="64" xfId="0" applyNumberFormat="1" applyBorder="1" applyAlignment="1">
      <alignment vertical="center"/>
    </xf>
    <xf numFmtId="0" fontId="0" fillId="0" borderId="64" xfId="58" applyNumberFormat="1" applyFont="1" applyBorder="1" applyAlignment="1">
      <alignment vertical="center"/>
    </xf>
    <xf numFmtId="0" fontId="24" fillId="0" borderId="0" xfId="0" applyFont="1" applyAlignment="1">
      <alignment/>
    </xf>
    <xf numFmtId="0" fontId="38" fillId="0" borderId="0" xfId="0" applyFont="1" applyAlignment="1">
      <alignment/>
    </xf>
    <xf numFmtId="0" fontId="24" fillId="0" borderId="0" xfId="0" applyFont="1" applyAlignment="1">
      <alignment/>
    </xf>
    <xf numFmtId="0" fontId="24" fillId="0" borderId="17" xfId="0" applyFont="1" applyBorder="1" applyAlignment="1">
      <alignment/>
    </xf>
    <xf numFmtId="0" fontId="0" fillId="24" borderId="0" xfId="0" applyFont="1" applyFill="1" applyBorder="1" applyAlignment="1">
      <alignment horizontal="center" vertical="center"/>
    </xf>
    <xf numFmtId="0" fontId="8" fillId="24" borderId="0" xfId="0" applyFont="1" applyFill="1" applyBorder="1" applyAlignment="1">
      <alignment horizontal="center" vertical="center"/>
    </xf>
    <xf numFmtId="0" fontId="33" fillId="24" borderId="0" xfId="0" applyFont="1" applyFill="1" applyBorder="1" applyAlignment="1">
      <alignment vertical="center"/>
    </xf>
    <xf numFmtId="0" fontId="0" fillId="17" borderId="0" xfId="0" applyFill="1" applyBorder="1" applyAlignment="1">
      <alignment vertical="center"/>
    </xf>
    <xf numFmtId="0" fontId="0" fillId="0" borderId="0" xfId="0" applyBorder="1" applyAlignment="1">
      <alignment vertical="center"/>
    </xf>
    <xf numFmtId="0" fontId="0" fillId="17" borderId="0" xfId="0" applyFill="1" applyAlignment="1">
      <alignment vertical="center"/>
    </xf>
    <xf numFmtId="0" fontId="0" fillId="0" borderId="0" xfId="0" applyFill="1" applyAlignment="1">
      <alignment vertical="center"/>
    </xf>
    <xf numFmtId="0" fontId="9" fillId="0" borderId="0" xfId="0" applyFont="1" applyAlignment="1">
      <alignment vertical="center"/>
    </xf>
    <xf numFmtId="0" fontId="12" fillId="0" borderId="0" xfId="0" applyFont="1" applyAlignment="1">
      <alignment vertical="center"/>
    </xf>
    <xf numFmtId="0" fontId="35" fillId="0" borderId="0" xfId="0" applyFont="1" applyAlignment="1">
      <alignment/>
    </xf>
    <xf numFmtId="0" fontId="15" fillId="0" borderId="0" xfId="0" applyFont="1" applyAlignment="1">
      <alignment vertical="center"/>
    </xf>
    <xf numFmtId="0" fontId="0" fillId="0" borderId="10" xfId="0" applyBorder="1" applyAlignment="1">
      <alignment vertical="center"/>
    </xf>
    <xf numFmtId="0" fontId="7" fillId="17" borderId="0" xfId="0" applyFont="1" applyFill="1" applyBorder="1" applyAlignment="1">
      <alignment vertical="center"/>
    </xf>
    <xf numFmtId="0" fontId="7" fillId="17" borderId="65" xfId="0" applyFont="1"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0" fillId="0" borderId="14" xfId="0" applyFill="1" applyBorder="1" applyAlignment="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12" fillId="0" borderId="0" xfId="0" applyFont="1" applyFill="1" applyBorder="1" applyAlignment="1">
      <alignment vertical="center"/>
    </xf>
    <xf numFmtId="0" fontId="0" fillId="0" borderId="0" xfId="0" applyFill="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ont="1" applyFill="1" applyBorder="1" applyAlignment="1">
      <alignment vertical="center" shrinkToFit="1"/>
    </xf>
    <xf numFmtId="0" fontId="0" fillId="0" borderId="0" xfId="0" applyFont="1" applyFill="1" applyBorder="1" applyAlignment="1">
      <alignment/>
    </xf>
    <xf numFmtId="0" fontId="0" fillId="0" borderId="0" xfId="0" applyNumberFormat="1" applyFill="1" applyBorder="1" applyAlignment="1">
      <alignment horizontal="center" vertical="center"/>
    </xf>
    <xf numFmtId="20" fontId="0" fillId="0" borderId="0" xfId="0" applyNumberFormat="1" applyFont="1" applyFill="1" applyBorder="1" applyAlignment="1">
      <alignment horizontal="center" vertical="center"/>
    </xf>
    <xf numFmtId="56" fontId="0" fillId="0" borderId="0" xfId="0" applyNumberFormat="1" applyFont="1" applyFill="1" applyBorder="1" applyAlignment="1">
      <alignment horizontal="left" vertical="center"/>
    </xf>
    <xf numFmtId="20" fontId="0" fillId="0" borderId="0" xfId="0" applyNumberFormat="1" applyFont="1" applyFill="1" applyBorder="1" applyAlignment="1">
      <alignment vertical="center"/>
    </xf>
    <xf numFmtId="0" fontId="0" fillId="0" borderId="10" xfId="0" applyFill="1" applyBorder="1" applyAlignment="1">
      <alignment horizontal="center" vertical="center"/>
    </xf>
    <xf numFmtId="56" fontId="0" fillId="0" borderId="0" xfId="0" applyNumberFormat="1" applyFont="1" applyFill="1" applyBorder="1" applyAlignment="1">
      <alignment vertical="center"/>
    </xf>
    <xf numFmtId="0" fontId="11" fillId="8" borderId="0" xfId="0" applyFont="1" applyFill="1" applyAlignment="1">
      <alignment/>
    </xf>
    <xf numFmtId="20" fontId="5" fillId="8" borderId="17" xfId="0" applyNumberFormat="1" applyFont="1" applyFill="1" applyBorder="1" applyAlignment="1">
      <alignment/>
    </xf>
    <xf numFmtId="0" fontId="11" fillId="8" borderId="17" xfId="0" applyFont="1" applyFill="1" applyBorder="1" applyAlignment="1">
      <alignment/>
    </xf>
    <xf numFmtId="20" fontId="5" fillId="8" borderId="18" xfId="0" applyNumberFormat="1" applyFont="1" applyFill="1" applyBorder="1" applyAlignment="1">
      <alignment/>
    </xf>
    <xf numFmtId="0" fontId="11" fillId="8" borderId="20" xfId="0" applyFont="1" applyFill="1" applyBorder="1" applyAlignment="1">
      <alignment/>
    </xf>
    <xf numFmtId="0" fontId="15" fillId="0" borderId="13" xfId="0" applyFont="1" applyBorder="1" applyAlignment="1">
      <alignment/>
    </xf>
    <xf numFmtId="20" fontId="11" fillId="0" borderId="66" xfId="0" applyNumberFormat="1" applyFont="1" applyBorder="1" applyAlignment="1">
      <alignment/>
    </xf>
    <xf numFmtId="188" fontId="15" fillId="0" borderId="66" xfId="0" applyNumberFormat="1" applyFont="1" applyBorder="1" applyAlignment="1">
      <alignment/>
    </xf>
    <xf numFmtId="0" fontId="11" fillId="0" borderId="66" xfId="0" applyFont="1" applyBorder="1" applyAlignment="1">
      <alignment/>
    </xf>
    <xf numFmtId="20" fontId="11" fillId="0" borderId="67" xfId="0" applyNumberFormat="1" applyFont="1" applyBorder="1" applyAlignment="1">
      <alignment/>
    </xf>
    <xf numFmtId="0" fontId="11" fillId="0" borderId="67" xfId="0" applyFont="1" applyBorder="1" applyAlignment="1">
      <alignment/>
    </xf>
    <xf numFmtId="20" fontId="5" fillId="0" borderId="0" xfId="0" applyNumberFormat="1"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35" fillId="0" borderId="0" xfId="0" applyFont="1" applyBorder="1" applyAlignment="1">
      <alignment/>
    </xf>
    <xf numFmtId="20" fontId="36" fillId="0" borderId="0" xfId="0" applyNumberFormat="1" applyFont="1" applyBorder="1" applyAlignment="1">
      <alignment/>
    </xf>
    <xf numFmtId="0" fontId="0" fillId="0" borderId="10" xfId="0" applyFont="1" applyFill="1" applyBorder="1" applyAlignment="1">
      <alignment horizontal="center"/>
    </xf>
    <xf numFmtId="0" fontId="6"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33" fillId="0" borderId="0" xfId="0" applyFont="1" applyAlignment="1">
      <alignment horizontal="center"/>
    </xf>
    <xf numFmtId="0" fontId="33" fillId="0" borderId="0" xfId="0" applyFont="1" applyAlignment="1">
      <alignment/>
    </xf>
    <xf numFmtId="0" fontId="33" fillId="0" borderId="17" xfId="0" applyFont="1" applyBorder="1" applyAlignment="1">
      <alignment horizontal="right"/>
    </xf>
    <xf numFmtId="0" fontId="14" fillId="0" borderId="0" xfId="0" applyFont="1" applyAlignment="1">
      <alignment/>
    </xf>
    <xf numFmtId="0" fontId="0" fillId="0" borderId="25" xfId="0" applyFont="1" applyFill="1" applyBorder="1" applyAlignment="1">
      <alignment/>
    </xf>
    <xf numFmtId="0" fontId="0" fillId="0" borderId="32" xfId="0" applyFont="1" applyFill="1" applyBorder="1" applyAlignment="1">
      <alignment/>
    </xf>
    <xf numFmtId="0" fontId="0" fillId="0" borderId="3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8"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11" xfId="0" applyFill="1" applyBorder="1" applyAlignment="1">
      <alignment horizontal="center" vertical="center" shrinkToFit="1"/>
    </xf>
    <xf numFmtId="0" fontId="5" fillId="0" borderId="0" xfId="0" applyFont="1" applyAlignment="1">
      <alignment/>
    </xf>
    <xf numFmtId="0" fontId="40" fillId="0" borderId="0" xfId="0" applyFont="1" applyAlignment="1">
      <alignment/>
    </xf>
    <xf numFmtId="0" fontId="2" fillId="0" borderId="0" xfId="43" applyAlignment="1" applyProtection="1">
      <alignment/>
      <protection/>
    </xf>
    <xf numFmtId="0" fontId="0" fillId="0" borderId="69" xfId="0" applyFill="1" applyBorder="1" applyAlignment="1">
      <alignment vertical="center"/>
    </xf>
    <xf numFmtId="0" fontId="43" fillId="0" borderId="0" xfId="0" applyFont="1" applyAlignment="1">
      <alignment vertical="center"/>
    </xf>
    <xf numFmtId="0" fontId="0" fillId="0" borderId="0" xfId="0" applyFill="1" applyBorder="1" applyAlignment="1">
      <alignment vertical="center" textRotation="255" shrinkToFit="1"/>
    </xf>
    <xf numFmtId="0" fontId="0" fillId="24" borderId="16" xfId="0" applyFill="1" applyBorder="1" applyAlignment="1">
      <alignment/>
    </xf>
    <xf numFmtId="0" fontId="44" fillId="0" borderId="0" xfId="0" applyFont="1" applyAlignment="1">
      <alignment/>
    </xf>
    <xf numFmtId="0" fontId="0" fillId="0" borderId="10" xfId="0" applyFill="1" applyBorder="1" applyAlignment="1">
      <alignment horizontal="center"/>
    </xf>
    <xf numFmtId="0" fontId="0" fillId="15" borderId="0" xfId="0" applyFill="1" applyAlignment="1">
      <alignment horizontal="right"/>
    </xf>
    <xf numFmtId="0" fontId="33" fillId="0" borderId="65" xfId="0" applyFont="1" applyFill="1" applyBorder="1" applyAlignment="1">
      <alignment horizontal="center" vertical="center"/>
    </xf>
    <xf numFmtId="0" fontId="0" fillId="0" borderId="68" xfId="0" applyFill="1" applyBorder="1" applyAlignment="1">
      <alignment horizontal="center" vertical="center"/>
    </xf>
    <xf numFmtId="0" fontId="0" fillId="0" borderId="70" xfId="0" applyFill="1" applyBorder="1" applyAlignment="1">
      <alignment vertical="center"/>
    </xf>
    <xf numFmtId="0" fontId="6" fillId="0" borderId="71" xfId="0" applyFont="1" applyFill="1" applyBorder="1" applyAlignment="1">
      <alignment vertical="center" textRotation="255"/>
    </xf>
    <xf numFmtId="0" fontId="6" fillId="0" borderId="68" xfId="0" applyFont="1" applyFill="1" applyBorder="1" applyAlignment="1">
      <alignment horizontal="center" vertical="center" textRotation="255"/>
    </xf>
    <xf numFmtId="0" fontId="0" fillId="0" borderId="72" xfId="0" applyFill="1" applyBorder="1" applyAlignment="1">
      <alignment vertical="center"/>
    </xf>
    <xf numFmtId="0" fontId="0" fillId="0" borderId="35" xfId="0" applyFill="1" applyBorder="1" applyAlignment="1">
      <alignment horizontal="center" vertical="center"/>
    </xf>
    <xf numFmtId="0" fontId="0" fillId="0" borderId="73" xfId="0" applyFill="1" applyBorder="1" applyAlignment="1">
      <alignment vertical="center"/>
    </xf>
    <xf numFmtId="0" fontId="0" fillId="0" borderId="74" xfId="0" applyFill="1" applyBorder="1" applyAlignment="1">
      <alignment vertical="center"/>
    </xf>
    <xf numFmtId="0" fontId="0" fillId="0" borderId="75" xfId="0" applyFill="1" applyBorder="1" applyAlignment="1">
      <alignment vertical="center"/>
    </xf>
    <xf numFmtId="20" fontId="5" fillId="0" borderId="0" xfId="0" applyNumberFormat="1" applyFont="1" applyFill="1" applyAlignment="1">
      <alignment/>
    </xf>
    <xf numFmtId="20" fontId="11" fillId="0" borderId="0" xfId="0" applyNumberFormat="1" applyFont="1" applyFill="1" applyAlignment="1">
      <alignment/>
    </xf>
    <xf numFmtId="0" fontId="0" fillId="0" borderId="10" xfId="62" applyFont="1" applyFill="1" applyBorder="1" applyAlignment="1">
      <alignment horizontal="center" shrinkToFit="1"/>
      <protection/>
    </xf>
    <xf numFmtId="0" fontId="0" fillId="0" borderId="10" xfId="62" applyFont="1" applyFill="1" applyBorder="1" applyAlignment="1">
      <alignment horizontal="center"/>
      <protection/>
    </xf>
    <xf numFmtId="20" fontId="0" fillId="0" borderId="10" xfId="62" applyNumberFormat="1" applyFont="1" applyFill="1" applyBorder="1" applyAlignment="1">
      <alignment horizontal="center" vertical="center"/>
      <protection/>
    </xf>
    <xf numFmtId="0" fontId="0" fillId="0" borderId="10" xfId="62" applyFont="1" applyFill="1" applyBorder="1" applyAlignment="1">
      <alignment horizontal="right" vertical="center"/>
      <protection/>
    </xf>
    <xf numFmtId="0" fontId="0" fillId="0" borderId="10" xfId="62" applyNumberFormat="1" applyFont="1" applyFill="1" applyBorder="1" applyAlignment="1">
      <alignment horizontal="center" vertical="center"/>
      <protection/>
    </xf>
    <xf numFmtId="0" fontId="0" fillId="0" borderId="10" xfId="62" applyFont="1" applyFill="1" applyBorder="1" applyAlignment="1">
      <alignment/>
      <protection/>
    </xf>
    <xf numFmtId="0" fontId="0" fillId="0" borderId="10" xfId="62" applyNumberFormat="1" applyFill="1" applyBorder="1" applyAlignment="1">
      <alignment horizontal="center" vertical="center"/>
      <protection/>
    </xf>
    <xf numFmtId="20" fontId="0" fillId="0" borderId="10" xfId="62" applyNumberFormat="1" applyFont="1" applyFill="1" applyBorder="1" applyAlignment="1">
      <alignment horizontal="center" vertical="center" shrinkToFit="1"/>
      <protection/>
    </xf>
    <xf numFmtId="0" fontId="0" fillId="0" borderId="10" xfId="62" applyFont="1" applyFill="1" applyBorder="1" applyAlignment="1">
      <alignment vertical="center" shrinkToFit="1"/>
      <protection/>
    </xf>
    <xf numFmtId="0" fontId="0" fillId="0" borderId="10" xfId="62" applyFont="1" applyFill="1" applyBorder="1" applyAlignment="1">
      <alignment horizontal="right" vertical="center" shrinkToFit="1"/>
      <protection/>
    </xf>
    <xf numFmtId="0" fontId="0" fillId="0" borderId="0" xfId="62" applyFont="1" applyFill="1" applyBorder="1" applyAlignment="1">
      <alignment horizontal="center" vertical="center"/>
      <protection/>
    </xf>
    <xf numFmtId="0" fontId="0" fillId="0" borderId="0" xfId="62" applyFill="1" applyBorder="1" applyAlignment="1">
      <alignment vertical="center"/>
      <protection/>
    </xf>
    <xf numFmtId="20" fontId="0" fillId="0" borderId="0" xfId="62" applyNumberFormat="1" applyFont="1" applyFill="1" applyBorder="1" applyAlignment="1">
      <alignment horizontal="center" vertical="center"/>
      <protection/>
    </xf>
    <xf numFmtId="0" fontId="0" fillId="0" borderId="0" xfId="62" applyNumberFormat="1"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10" xfId="62" applyFont="1" applyFill="1" applyBorder="1" applyAlignment="1">
      <alignment shrinkToFit="1"/>
      <protection/>
    </xf>
    <xf numFmtId="0" fontId="0" fillId="0" borderId="10" xfId="62" applyFont="1" applyFill="1" applyBorder="1" applyAlignment="1">
      <alignment vertical="center"/>
      <protection/>
    </xf>
    <xf numFmtId="0" fontId="0" fillId="0" borderId="0" xfId="62" applyNumberFormat="1" applyFill="1" applyBorder="1" applyAlignment="1">
      <alignment horizontal="center" vertical="center"/>
      <protection/>
    </xf>
    <xf numFmtId="0" fontId="0" fillId="0" borderId="10" xfId="62" applyFill="1" applyBorder="1" applyAlignment="1">
      <alignment horizontal="right" vertical="center"/>
      <protection/>
    </xf>
    <xf numFmtId="0" fontId="0" fillId="0" borderId="10" xfId="62" applyFill="1" applyBorder="1" applyAlignment="1">
      <alignment horizontal="center" vertical="center"/>
      <protection/>
    </xf>
    <xf numFmtId="0" fontId="0" fillId="0" borderId="10" xfId="62" applyFill="1" applyBorder="1">
      <alignment vertical="center"/>
      <protection/>
    </xf>
    <xf numFmtId="0" fontId="0" fillId="0" borderId="0" xfId="62" applyFill="1" applyBorder="1">
      <alignment vertical="center"/>
      <protection/>
    </xf>
    <xf numFmtId="0" fontId="0" fillId="0" borderId="0" xfId="62" applyFill="1" applyBorder="1" applyAlignment="1">
      <alignment horizontal="center" vertical="center"/>
      <protection/>
    </xf>
    <xf numFmtId="0" fontId="0" fillId="0" borderId="22" xfId="0" applyFont="1" applyFill="1" applyBorder="1" applyAlignment="1">
      <alignment horizontal="center" vertical="center" shrinkToFit="1"/>
    </xf>
    <xf numFmtId="0" fontId="0" fillId="0" borderId="35" xfId="0" applyFont="1" applyFill="1" applyBorder="1" applyAlignment="1">
      <alignment/>
    </xf>
    <xf numFmtId="0" fontId="0" fillId="0" borderId="68" xfId="0" applyBorder="1" applyAlignment="1">
      <alignment vertical="center"/>
    </xf>
    <xf numFmtId="0" fontId="0" fillId="0" borderId="67" xfId="0" applyBorder="1" applyAlignment="1">
      <alignment vertical="center"/>
    </xf>
    <xf numFmtId="0" fontId="0" fillId="0" borderId="76" xfId="0" applyFont="1" applyFill="1" applyBorder="1" applyAlignment="1">
      <alignment horizontal="center" vertical="distributed" textRotation="255" indent="2"/>
    </xf>
    <xf numFmtId="0" fontId="0" fillId="0" borderId="76" xfId="0" applyFont="1" applyFill="1" applyBorder="1" applyAlignment="1">
      <alignment horizontal="center" vertical="distributed"/>
    </xf>
    <xf numFmtId="0" fontId="0" fillId="0" borderId="76" xfId="0" applyFont="1" applyFill="1" applyBorder="1" applyAlignment="1">
      <alignment horizontal="center" vertical="center" textRotation="255"/>
    </xf>
    <xf numFmtId="0" fontId="0" fillId="0" borderId="32" xfId="0" applyFont="1" applyFill="1" applyBorder="1" applyAlignment="1">
      <alignment horizontal="center" vertical="distributed" textRotation="255" indent="2"/>
    </xf>
    <xf numFmtId="0" fontId="6" fillId="0" borderId="25" xfId="0" applyFont="1" applyFill="1" applyBorder="1" applyAlignment="1">
      <alignment horizontal="center" vertical="distributed"/>
    </xf>
    <xf numFmtId="0" fontId="0" fillId="0" borderId="76" xfId="0" applyFont="1" applyFill="1" applyBorder="1" applyAlignment="1">
      <alignment horizontal="center" vertical="distributed" textRotation="255"/>
    </xf>
    <xf numFmtId="0" fontId="0" fillId="0" borderId="71" xfId="0" applyFont="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50" xfId="0" applyBorder="1" applyAlignment="1">
      <alignment vertical="center"/>
    </xf>
    <xf numFmtId="0" fontId="0" fillId="0" borderId="77" xfId="0" applyBorder="1" applyAlignment="1">
      <alignment vertical="center"/>
    </xf>
    <xf numFmtId="0" fontId="0" fillId="0" borderId="72" xfId="0" applyBorder="1" applyAlignment="1">
      <alignment vertical="center"/>
    </xf>
    <xf numFmtId="0" fontId="0" fillId="0" borderId="35" xfId="0" applyBorder="1" applyAlignment="1">
      <alignment vertical="center"/>
    </xf>
    <xf numFmtId="0" fontId="0" fillId="0" borderId="73" xfId="0" applyBorder="1" applyAlignment="1">
      <alignment vertical="center"/>
    </xf>
    <xf numFmtId="0" fontId="10" fillId="0" borderId="73" xfId="0" applyFont="1" applyBorder="1" applyAlignment="1">
      <alignment vertical="center"/>
    </xf>
    <xf numFmtId="0" fontId="14" fillId="0" borderId="21" xfId="0" applyFont="1" applyBorder="1" applyAlignment="1">
      <alignment/>
    </xf>
    <xf numFmtId="0" fontId="0" fillId="0" borderId="0" xfId="0" applyFont="1" applyBorder="1" applyAlignment="1">
      <alignment/>
    </xf>
    <xf numFmtId="20" fontId="14" fillId="0" borderId="0" xfId="0" applyNumberFormat="1" applyFont="1" applyBorder="1" applyAlignment="1">
      <alignment/>
    </xf>
    <xf numFmtId="20" fontId="0" fillId="0" borderId="14" xfId="0" applyNumberFormat="1" applyFont="1" applyBorder="1" applyAlignment="1">
      <alignment/>
    </xf>
    <xf numFmtId="0" fontId="0" fillId="0" borderId="21" xfId="0" applyFont="1" applyBorder="1" applyAlignment="1">
      <alignment/>
    </xf>
    <xf numFmtId="0" fontId="14" fillId="0" borderId="19" xfId="0" applyFont="1" applyBorder="1" applyAlignment="1">
      <alignment/>
    </xf>
    <xf numFmtId="0" fontId="0" fillId="0" borderId="15" xfId="0" applyFont="1" applyBorder="1" applyAlignment="1">
      <alignment/>
    </xf>
    <xf numFmtId="20" fontId="14" fillId="0" borderId="15" xfId="0" applyNumberFormat="1" applyFont="1" applyBorder="1" applyAlignment="1">
      <alignment/>
    </xf>
    <xf numFmtId="0" fontId="0" fillId="0" borderId="16" xfId="0" applyFont="1" applyBorder="1" applyAlignment="1">
      <alignment/>
    </xf>
    <xf numFmtId="0" fontId="14" fillId="0" borderId="0" xfId="0" applyFont="1" applyBorder="1" applyAlignment="1">
      <alignment/>
    </xf>
    <xf numFmtId="0" fontId="0" fillId="0" borderId="14" xfId="0" applyFont="1" applyBorder="1" applyAlignment="1">
      <alignment/>
    </xf>
    <xf numFmtId="0" fontId="6" fillId="26" borderId="71" xfId="0" applyFont="1" applyFill="1" applyBorder="1" applyAlignment="1">
      <alignment vertical="center" textRotation="255"/>
    </xf>
    <xf numFmtId="0" fontId="10" fillId="27" borderId="41" xfId="0" applyFont="1" applyFill="1" applyBorder="1" applyAlignment="1">
      <alignment horizontal="left" vertical="center" textRotation="255"/>
    </xf>
    <xf numFmtId="0" fontId="6" fillId="27" borderId="12" xfId="0" applyFont="1" applyFill="1" applyBorder="1" applyAlignment="1">
      <alignment vertical="center" textRotation="255"/>
    </xf>
    <xf numFmtId="0" fontId="0" fillId="27" borderId="12" xfId="0" applyFill="1" applyBorder="1" applyAlignment="1">
      <alignment vertical="center"/>
    </xf>
    <xf numFmtId="0" fontId="0" fillId="27" borderId="32" xfId="0" applyFill="1" applyBorder="1" applyAlignment="1">
      <alignment vertical="center"/>
    </xf>
    <xf numFmtId="0" fontId="0" fillId="27" borderId="32" xfId="0" applyFont="1" applyFill="1" applyBorder="1" applyAlignment="1">
      <alignment vertical="center"/>
    </xf>
    <xf numFmtId="0" fontId="0" fillId="27" borderId="78" xfId="0" applyFont="1" applyFill="1" applyBorder="1" applyAlignment="1">
      <alignment vertical="center"/>
    </xf>
    <xf numFmtId="0" fontId="0" fillId="28" borderId="0" xfId="0" applyFill="1" applyBorder="1" applyAlignment="1">
      <alignment vertical="center"/>
    </xf>
    <xf numFmtId="0" fontId="0" fillId="29" borderId="79" xfId="0" applyFill="1" applyBorder="1" applyAlignment="1">
      <alignment vertical="center"/>
    </xf>
    <xf numFmtId="0" fontId="0" fillId="30" borderId="32" xfId="0" applyFont="1" applyFill="1" applyBorder="1" applyAlignment="1">
      <alignment horizontal="center" vertical="center"/>
    </xf>
    <xf numFmtId="0" fontId="12" fillId="27" borderId="80" xfId="0" applyFont="1" applyFill="1" applyBorder="1" applyAlignment="1">
      <alignment horizontal="center" vertical="center"/>
    </xf>
    <xf numFmtId="0" fontId="0" fillId="27" borderId="39" xfId="0" applyFill="1" applyBorder="1" applyAlignment="1">
      <alignment horizontal="center" vertical="center"/>
    </xf>
    <xf numFmtId="0" fontId="0" fillId="31" borderId="32" xfId="0" applyFont="1" applyFill="1" applyBorder="1" applyAlignment="1">
      <alignment horizontal="center" vertical="center"/>
    </xf>
    <xf numFmtId="0" fontId="12" fillId="31" borderId="79" xfId="0" applyFont="1" applyFill="1" applyBorder="1" applyAlignment="1">
      <alignment horizontal="center" vertical="center"/>
    </xf>
    <xf numFmtId="0" fontId="0" fillId="27" borderId="73" xfId="0" applyFill="1" applyBorder="1" applyAlignment="1">
      <alignment vertical="center"/>
    </xf>
    <xf numFmtId="0" fontId="0" fillId="31" borderId="41" xfId="0" applyFill="1" applyBorder="1" applyAlignment="1">
      <alignment vertical="center"/>
    </xf>
    <xf numFmtId="0" fontId="0" fillId="31" borderId="12" xfId="0" applyFont="1" applyFill="1" applyBorder="1" applyAlignment="1">
      <alignment horizontal="center" vertical="center"/>
    </xf>
    <xf numFmtId="0" fontId="0" fillId="27" borderId="35" xfId="0" applyFont="1" applyFill="1" applyBorder="1" applyAlignment="1">
      <alignment horizontal="center" vertical="center"/>
    </xf>
    <xf numFmtId="0" fontId="0" fillId="27" borderId="49" xfId="0" applyFill="1" applyBorder="1" applyAlignment="1">
      <alignment vertical="center"/>
    </xf>
    <xf numFmtId="0" fontId="0" fillId="27" borderId="81" xfId="0" applyFill="1" applyBorder="1" applyAlignment="1">
      <alignment vertical="center"/>
    </xf>
    <xf numFmtId="0" fontId="0" fillId="27" borderId="63" xfId="0" applyFill="1" applyBorder="1" applyAlignment="1">
      <alignment horizontal="center" vertical="center"/>
    </xf>
    <xf numFmtId="0" fontId="6" fillId="27" borderId="82" xfId="0" applyFont="1" applyFill="1" applyBorder="1" applyAlignment="1">
      <alignment horizontal="center" vertical="center" textRotation="255"/>
    </xf>
    <xf numFmtId="0" fontId="33" fillId="27" borderId="32" xfId="0" applyFont="1" applyFill="1" applyBorder="1" applyAlignment="1">
      <alignment horizontal="center" vertical="center"/>
    </xf>
    <xf numFmtId="0" fontId="0" fillId="27" borderId="83" xfId="0" applyFill="1" applyBorder="1" applyAlignment="1">
      <alignment vertical="center"/>
    </xf>
    <xf numFmtId="0" fontId="0" fillId="32" borderId="79" xfId="0" applyFill="1" applyBorder="1" applyAlignment="1">
      <alignment vertical="center"/>
    </xf>
    <xf numFmtId="0" fontId="0" fillId="32" borderId="81" xfId="0" applyFill="1" applyBorder="1" applyAlignment="1">
      <alignment horizontal="center" vertical="center"/>
    </xf>
    <xf numFmtId="0" fontId="12" fillId="27" borderId="71" xfId="0" applyFont="1" applyFill="1" applyBorder="1" applyAlignment="1">
      <alignment horizontal="center" vertical="center" textRotation="255"/>
    </xf>
    <xf numFmtId="0" fontId="12" fillId="27" borderId="68" xfId="0" applyFont="1" applyFill="1" applyBorder="1" applyAlignment="1">
      <alignment horizontal="center" vertical="center" textRotation="255"/>
    </xf>
    <xf numFmtId="0" fontId="0" fillId="27" borderId="68" xfId="0" applyFill="1" applyBorder="1" applyAlignment="1">
      <alignment horizontal="center" vertical="center"/>
    </xf>
    <xf numFmtId="0" fontId="0" fillId="27" borderId="68" xfId="0" applyFill="1" applyBorder="1" applyAlignment="1">
      <alignment vertical="center"/>
    </xf>
    <xf numFmtId="0" fontId="0" fillId="27" borderId="70" xfId="0" applyFill="1" applyBorder="1" applyAlignment="1">
      <alignment vertical="center"/>
    </xf>
    <xf numFmtId="0" fontId="0" fillId="32" borderId="32" xfId="0" applyFill="1" applyBorder="1" applyAlignment="1">
      <alignment vertical="center"/>
    </xf>
    <xf numFmtId="0" fontId="0" fillId="31" borderId="53" xfId="0" applyFont="1" applyFill="1" applyBorder="1" applyAlignment="1">
      <alignment horizontal="center" vertical="center"/>
    </xf>
    <xf numFmtId="0" fontId="0" fillId="27" borderId="72" xfId="0" applyFont="1" applyFill="1" applyBorder="1" applyAlignment="1">
      <alignment horizontal="center" vertical="center"/>
    </xf>
    <xf numFmtId="0" fontId="1" fillId="32" borderId="79" xfId="0" applyFont="1" applyFill="1" applyBorder="1" applyAlignment="1">
      <alignment vertical="center"/>
    </xf>
    <xf numFmtId="0" fontId="12" fillId="32" borderId="32" xfId="0" applyFont="1" applyFill="1" applyBorder="1" applyAlignment="1">
      <alignment vertical="center" textRotation="255"/>
    </xf>
    <xf numFmtId="0" fontId="0" fillId="29" borderId="32" xfId="0" applyFill="1" applyBorder="1" applyAlignment="1">
      <alignment vertical="center"/>
    </xf>
    <xf numFmtId="0" fontId="12" fillId="29" borderId="39" xfId="0" applyFont="1" applyFill="1" applyBorder="1" applyAlignment="1">
      <alignment horizontal="center" vertical="center"/>
    </xf>
    <xf numFmtId="0" fontId="0" fillId="33" borderId="79" xfId="0" applyFill="1" applyBorder="1" applyAlignment="1">
      <alignment horizontal="center" vertical="center" textRotation="255"/>
    </xf>
    <xf numFmtId="0" fontId="0" fillId="27" borderId="71" xfId="0" applyFill="1" applyBorder="1" applyAlignment="1">
      <alignment vertical="center"/>
    </xf>
    <xf numFmtId="0" fontId="0" fillId="27" borderId="35" xfId="0" applyFill="1" applyBorder="1" applyAlignment="1">
      <alignment horizontal="center" vertical="center"/>
    </xf>
    <xf numFmtId="0" fontId="0" fillId="32" borderId="81" xfId="0" applyFill="1" applyBorder="1" applyAlignment="1">
      <alignment vertical="center"/>
    </xf>
    <xf numFmtId="0" fontId="0" fillId="32" borderId="83" xfId="0" applyFill="1" applyBorder="1" applyAlignment="1">
      <alignment vertical="center"/>
    </xf>
    <xf numFmtId="0" fontId="0" fillId="27" borderId="71" xfId="0" applyFont="1" applyFill="1" applyBorder="1" applyAlignment="1">
      <alignment horizontal="center" vertical="center"/>
    </xf>
    <xf numFmtId="0" fontId="0" fillId="27" borderId="68" xfId="0" applyFont="1" applyFill="1" applyBorder="1" applyAlignment="1">
      <alignment horizontal="center" vertical="center"/>
    </xf>
    <xf numFmtId="0" fontId="0" fillId="27" borderId="70" xfId="0" applyFont="1" applyFill="1" applyBorder="1" applyAlignment="1">
      <alignment horizontal="center" vertical="center"/>
    </xf>
    <xf numFmtId="0" fontId="15" fillId="0" borderId="0" xfId="0" applyFont="1" applyFill="1" applyAlignment="1">
      <alignment/>
    </xf>
    <xf numFmtId="185" fontId="11" fillId="0" borderId="0" xfId="0" applyNumberFormat="1" applyFont="1" applyFill="1" applyAlignment="1">
      <alignment horizontal="center"/>
    </xf>
    <xf numFmtId="186" fontId="11" fillId="0" borderId="0" xfId="0" applyNumberFormat="1" applyFont="1" applyFill="1" applyAlignment="1">
      <alignment horizontal="center"/>
    </xf>
    <xf numFmtId="0" fontId="0" fillId="0" borderId="32" xfId="0" applyFill="1" applyBorder="1" applyAlignment="1">
      <alignment horizontal="center" vertical="center"/>
    </xf>
    <xf numFmtId="0" fontId="0" fillId="0" borderId="33" xfId="0" applyFill="1" applyBorder="1" applyAlignment="1">
      <alignment vertical="center"/>
    </xf>
    <xf numFmtId="0" fontId="0" fillId="0" borderId="65" xfId="0" applyFill="1" applyBorder="1" applyAlignment="1">
      <alignment vertical="center"/>
    </xf>
    <xf numFmtId="0" fontId="0" fillId="0" borderId="84" xfId="0" applyFill="1" applyBorder="1" applyAlignment="1">
      <alignment vertical="center"/>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6" fillId="0" borderId="85" xfId="0" applyFont="1" applyFill="1" applyBorder="1" applyAlignment="1">
      <alignment horizontal="center" vertical="center"/>
    </xf>
    <xf numFmtId="0" fontId="10" fillId="0" borderId="85" xfId="0" applyFont="1" applyFill="1" applyBorder="1" applyAlignment="1">
      <alignment horizontal="center" vertical="center"/>
    </xf>
    <xf numFmtId="0" fontId="0" fillId="0" borderId="78" xfId="0" applyFill="1" applyBorder="1" applyAlignment="1">
      <alignment horizontal="center" vertical="center"/>
    </xf>
    <xf numFmtId="0" fontId="6" fillId="0" borderId="71" xfId="0" applyFont="1" applyFill="1" applyBorder="1" applyAlignment="1">
      <alignment horizontal="center" vertical="distributed" textRotation="255" indent="1"/>
    </xf>
    <xf numFmtId="0" fontId="6" fillId="0" borderId="50" xfId="0" applyFont="1" applyFill="1" applyBorder="1" applyAlignment="1">
      <alignment horizontal="center" vertical="distributed" textRotation="255" indent="1"/>
    </xf>
    <xf numFmtId="0" fontId="6" fillId="0" borderId="50" xfId="0" applyFont="1" applyFill="1" applyBorder="1" applyAlignment="1">
      <alignment horizontal="center" vertical="center" textRotation="255"/>
    </xf>
    <xf numFmtId="0" fontId="0" fillId="0" borderId="50" xfId="0" applyFont="1" applyFill="1" applyBorder="1" applyAlignment="1">
      <alignment horizontal="center" vertical="center" textRotation="255"/>
    </xf>
    <xf numFmtId="0" fontId="6" fillId="0" borderId="72" xfId="0" applyFont="1" applyFill="1" applyBorder="1" applyAlignment="1">
      <alignment horizontal="center" vertical="center" textRotation="255"/>
    </xf>
    <xf numFmtId="0" fontId="0" fillId="0" borderId="76" xfId="0" applyFont="1" applyFill="1" applyBorder="1" applyAlignment="1">
      <alignment horizontal="center" vertical="distributed"/>
    </xf>
    <xf numFmtId="0" fontId="0" fillId="0" borderId="76" xfId="0" applyFont="1" applyFill="1" applyBorder="1" applyAlignment="1">
      <alignment horizontal="center" vertical="center" textRotation="255"/>
    </xf>
    <xf numFmtId="0" fontId="0" fillId="0" borderId="25" xfId="0" applyFont="1" applyFill="1" applyBorder="1" applyAlignment="1">
      <alignment horizontal="center" vertical="distributed" textRotation="255" indent="2"/>
    </xf>
    <xf numFmtId="0" fontId="0" fillId="0" borderId="7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0" xfId="0" applyFont="1" applyFill="1" applyBorder="1" applyAlignment="1">
      <alignment horizontal="center" vertical="center"/>
    </xf>
    <xf numFmtId="0" fontId="11" fillId="34" borderId="0" xfId="0" applyFont="1" applyFill="1" applyAlignment="1">
      <alignment/>
    </xf>
    <xf numFmtId="0" fontId="5" fillId="0" borderId="0" xfId="0" applyFont="1" applyAlignment="1">
      <alignment horizontal="center"/>
    </xf>
    <xf numFmtId="0" fontId="0" fillId="0" borderId="86" xfId="0" applyFont="1" applyFill="1" applyBorder="1" applyAlignment="1">
      <alignment horizontal="center" vertical="center"/>
    </xf>
    <xf numFmtId="0" fontId="6" fillId="0" borderId="68" xfId="0" applyFont="1" applyFill="1" applyBorder="1" applyAlignment="1">
      <alignment vertical="center"/>
    </xf>
    <xf numFmtId="0" fontId="0" fillId="0" borderId="6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7" xfId="0" applyFont="1" applyFill="1" applyBorder="1" applyAlignment="1">
      <alignment horizontal="center" vertical="center"/>
    </xf>
    <xf numFmtId="0" fontId="6" fillId="0" borderId="66" xfId="0" applyFont="1" applyFill="1" applyBorder="1" applyAlignment="1">
      <alignment vertical="center"/>
    </xf>
    <xf numFmtId="0" fontId="10" fillId="0" borderId="10" xfId="0" applyFont="1" applyFill="1" applyBorder="1" applyAlignment="1">
      <alignment vertical="center"/>
    </xf>
    <xf numFmtId="0" fontId="0"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0" fillId="0" borderId="77" xfId="0" applyFont="1" applyFill="1" applyBorder="1" applyAlignment="1">
      <alignment horizontal="center" vertical="center"/>
    </xf>
    <xf numFmtId="0" fontId="0" fillId="0" borderId="84" xfId="0" applyFont="1" applyFill="1" applyBorder="1" applyAlignment="1">
      <alignment horizontal="center" vertical="center"/>
    </xf>
    <xf numFmtId="0" fontId="6" fillId="0" borderId="65" xfId="0" applyFont="1" applyFill="1" applyBorder="1" applyAlignment="1">
      <alignment vertical="center"/>
    </xf>
    <xf numFmtId="0" fontId="6" fillId="0" borderId="85" xfId="0" applyFont="1" applyFill="1" applyBorder="1" applyAlignment="1">
      <alignment vertical="center"/>
    </xf>
    <xf numFmtId="0" fontId="0" fillId="0" borderId="35"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1" xfId="0" applyFont="1" applyFill="1" applyBorder="1" applyAlignment="1">
      <alignment vertical="center"/>
    </xf>
    <xf numFmtId="0" fontId="6" fillId="0" borderId="35" xfId="0" applyFont="1" applyFill="1" applyBorder="1" applyAlignment="1">
      <alignment vertical="center"/>
    </xf>
    <xf numFmtId="0" fontId="0" fillId="0" borderId="25" xfId="0" applyFont="1" applyFill="1" applyBorder="1" applyAlignment="1">
      <alignment vertical="distributed" textRotation="255" indent="2"/>
    </xf>
    <xf numFmtId="0" fontId="0" fillId="0" borderId="87" xfId="0" applyFont="1" applyFill="1" applyBorder="1" applyAlignment="1">
      <alignment vertical="center"/>
    </xf>
    <xf numFmtId="0" fontId="0" fillId="0" borderId="83" xfId="0" applyFont="1" applyFill="1" applyBorder="1" applyAlignment="1">
      <alignment horizontal="center" vertical="center"/>
    </xf>
    <xf numFmtId="0" fontId="0" fillId="0" borderId="72" xfId="0" applyFont="1" applyFill="1" applyBorder="1" applyAlignment="1">
      <alignment vertical="distributed" textRotation="255" indent="2"/>
    </xf>
    <xf numFmtId="0" fontId="0" fillId="0" borderId="35" xfId="0" applyFont="1" applyFill="1" applyBorder="1" applyAlignment="1">
      <alignment vertical="center"/>
    </xf>
    <xf numFmtId="0" fontId="12" fillId="0" borderId="35"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6" xfId="0" applyFont="1" applyFill="1" applyBorder="1" applyAlignment="1">
      <alignment horizontal="center" vertical="distributed" textRotation="255"/>
    </xf>
    <xf numFmtId="0" fontId="6" fillId="0" borderId="41" xfId="0" applyFont="1" applyFill="1" applyBorder="1" applyAlignment="1">
      <alignment horizontal="center" vertical="center" textRotation="255"/>
    </xf>
    <xf numFmtId="0" fontId="0" fillId="0" borderId="12" xfId="0" applyFont="1" applyFill="1" applyBorder="1" applyAlignment="1">
      <alignment horizontal="center" vertical="center"/>
    </xf>
    <xf numFmtId="0" fontId="6" fillId="0" borderId="12" xfId="0" applyFont="1" applyFill="1" applyBorder="1" applyAlignment="1">
      <alignment vertical="center"/>
    </xf>
    <xf numFmtId="0" fontId="0" fillId="0" borderId="53" xfId="0" applyFont="1" applyFill="1" applyBorder="1" applyAlignment="1">
      <alignment horizontal="center" vertical="center"/>
    </xf>
    <xf numFmtId="0" fontId="6" fillId="0" borderId="72" xfId="0" applyFont="1" applyFill="1" applyBorder="1" applyAlignment="1">
      <alignment horizontal="center" vertical="distributed" textRotation="255" indent="1"/>
    </xf>
    <xf numFmtId="0" fontId="0" fillId="0" borderId="50" xfId="0" applyFont="1" applyFill="1" applyBorder="1" applyAlignment="1">
      <alignment horizontal="center" vertical="center" textRotation="255"/>
    </xf>
    <xf numFmtId="0" fontId="11" fillId="30" borderId="12" xfId="0" applyFont="1" applyFill="1" applyBorder="1" applyAlignment="1">
      <alignment horizontal="center" vertical="center"/>
    </xf>
    <xf numFmtId="0" fontId="0" fillId="26" borderId="88" xfId="0" applyFill="1" applyBorder="1" applyAlignment="1">
      <alignment horizontal="center" vertical="center"/>
    </xf>
    <xf numFmtId="0" fontId="0" fillId="27" borderId="61" xfId="0" applyFill="1" applyBorder="1" applyAlignment="1">
      <alignment horizontal="center" vertical="center" textRotation="255"/>
    </xf>
    <xf numFmtId="0" fontId="12" fillId="27" borderId="41" xfId="0" applyFont="1" applyFill="1" applyBorder="1" applyAlignment="1">
      <alignment horizontal="center" vertical="center" textRotation="255"/>
    </xf>
    <xf numFmtId="0" fontId="12" fillId="27" borderId="12" xfId="0" applyFont="1" applyFill="1" applyBorder="1" applyAlignment="1">
      <alignment horizontal="center" vertical="center" textRotation="255"/>
    </xf>
    <xf numFmtId="0" fontId="0" fillId="27" borderId="12" xfId="0" applyFill="1" applyBorder="1" applyAlignment="1">
      <alignment horizontal="center" vertical="center"/>
    </xf>
    <xf numFmtId="0" fontId="0" fillId="27" borderId="53" xfId="0" applyFill="1" applyBorder="1" applyAlignment="1">
      <alignment vertical="center"/>
    </xf>
    <xf numFmtId="0" fontId="0" fillId="31" borderId="81" xfId="0" applyFill="1" applyBorder="1" applyAlignment="1">
      <alignment horizontal="center" vertical="center"/>
    </xf>
    <xf numFmtId="0" fontId="0" fillId="31" borderId="79" xfId="0" applyFill="1" applyBorder="1" applyAlignment="1">
      <alignment vertical="center"/>
    </xf>
    <xf numFmtId="0" fontId="1" fillId="32" borderId="79" xfId="0" applyFont="1" applyFill="1" applyBorder="1" applyAlignment="1">
      <alignment vertical="center" textRotation="255"/>
    </xf>
    <xf numFmtId="0" fontId="0" fillId="30" borderId="79" xfId="0" applyFill="1" applyBorder="1" applyAlignment="1">
      <alignment vertical="center"/>
    </xf>
    <xf numFmtId="0" fontId="11" fillId="30" borderId="79" xfId="0" applyFont="1" applyFill="1" applyBorder="1" applyAlignment="1">
      <alignment horizontal="center" vertical="center"/>
    </xf>
    <xf numFmtId="0" fontId="0" fillId="30" borderId="32" xfId="0" applyFill="1" applyBorder="1" applyAlignment="1">
      <alignment vertical="center"/>
    </xf>
    <xf numFmtId="0" fontId="11" fillId="31" borderId="14" xfId="0" applyFont="1" applyFill="1" applyBorder="1" applyAlignment="1">
      <alignment horizontal="center" vertical="center"/>
    </xf>
    <xf numFmtId="0" fontId="11" fillId="31" borderId="22" xfId="0" applyFont="1" applyFill="1" applyBorder="1" applyAlignment="1">
      <alignment horizontal="center" vertical="center"/>
    </xf>
    <xf numFmtId="0" fontId="10" fillId="31" borderId="22" xfId="0" applyFont="1" applyFill="1" applyBorder="1" applyAlignment="1">
      <alignment horizontal="center" vertical="center" textRotation="255"/>
    </xf>
    <xf numFmtId="0" fontId="1" fillId="32" borderId="49" xfId="0" applyFont="1" applyFill="1" applyBorder="1" applyAlignment="1">
      <alignment horizontal="center" vertical="center" textRotation="255"/>
    </xf>
    <xf numFmtId="0" fontId="6" fillId="30" borderId="41" xfId="0" applyFont="1" applyFill="1" applyBorder="1" applyAlignment="1">
      <alignment vertical="center" textRotation="255"/>
    </xf>
    <xf numFmtId="0" fontId="11" fillId="30" borderId="53" xfId="0" applyFont="1" applyFill="1" applyBorder="1" applyAlignment="1">
      <alignment horizontal="center" vertical="center"/>
    </xf>
    <xf numFmtId="0" fontId="0" fillId="35" borderId="81" xfId="0" applyFill="1" applyBorder="1" applyAlignment="1">
      <alignment vertical="center"/>
    </xf>
    <xf numFmtId="0" fontId="0" fillId="35" borderId="79" xfId="0" applyFill="1" applyBorder="1" applyAlignment="1">
      <alignment vertical="center"/>
    </xf>
    <xf numFmtId="0" fontId="0" fillId="29" borderId="81" xfId="0" applyFill="1" applyBorder="1" applyAlignment="1">
      <alignment vertical="center"/>
    </xf>
    <xf numFmtId="0" fontId="0" fillId="26" borderId="68" xfId="0" applyFill="1" applyBorder="1" applyAlignment="1">
      <alignment horizontal="center" vertical="center"/>
    </xf>
    <xf numFmtId="0" fontId="6" fillId="26" borderId="32" xfId="0" applyFont="1" applyFill="1" applyBorder="1" applyAlignment="1">
      <alignment vertical="center" textRotation="255"/>
    </xf>
    <xf numFmtId="0" fontId="0" fillId="26" borderId="78" xfId="0" applyFill="1" applyBorder="1" applyAlignment="1">
      <alignment vertical="center" textRotation="255" shrinkToFit="1"/>
    </xf>
    <xf numFmtId="0" fontId="0" fillId="32" borderId="72" xfId="0" applyFill="1" applyBorder="1" applyAlignment="1">
      <alignment horizontal="center" vertical="center"/>
    </xf>
    <xf numFmtId="0" fontId="0" fillId="32" borderId="35" xfId="0" applyFill="1" applyBorder="1" applyAlignment="1">
      <alignment horizontal="center" vertical="center"/>
    </xf>
    <xf numFmtId="0" fontId="0" fillId="32" borderId="73" xfId="0" applyFill="1" applyBorder="1" applyAlignment="1">
      <alignment vertical="center" textRotation="255" shrinkToFit="1"/>
    </xf>
    <xf numFmtId="0" fontId="0" fillId="27" borderId="79" xfId="0" applyFill="1" applyBorder="1" applyAlignment="1">
      <alignment vertical="center"/>
    </xf>
    <xf numFmtId="0" fontId="0" fillId="33" borderId="14" xfId="0" applyFill="1" applyBorder="1" applyAlignment="1">
      <alignment vertical="center"/>
    </xf>
    <xf numFmtId="0" fontId="0" fillId="33" borderId="49" xfId="0" applyFill="1" applyBorder="1" applyAlignment="1">
      <alignment vertical="center" textRotation="255" shrinkToFit="1"/>
    </xf>
    <xf numFmtId="0" fontId="0" fillId="36" borderId="79" xfId="0" applyFill="1" applyBorder="1" applyAlignment="1">
      <alignment vertical="center"/>
    </xf>
    <xf numFmtId="0" fontId="12" fillId="37" borderId="81" xfId="0" applyFont="1" applyFill="1" applyBorder="1" applyAlignment="1">
      <alignment vertical="center" textRotation="255"/>
    </xf>
    <xf numFmtId="0" fontId="0" fillId="36" borderId="81" xfId="0" applyFill="1" applyBorder="1" applyAlignment="1">
      <alignment vertical="center"/>
    </xf>
    <xf numFmtId="0" fontId="0" fillId="36" borderId="58" xfId="0" applyFill="1" applyBorder="1" applyAlignment="1">
      <alignment vertical="center" textRotation="255"/>
    </xf>
    <xf numFmtId="0" fontId="0" fillId="29" borderId="60" xfId="0" applyFill="1" applyBorder="1" applyAlignment="1">
      <alignment vertical="center" textRotation="255"/>
    </xf>
    <xf numFmtId="0" fontId="0" fillId="38" borderId="79" xfId="0" applyFill="1" applyBorder="1" applyAlignment="1">
      <alignment vertical="center" textRotation="255"/>
    </xf>
    <xf numFmtId="0" fontId="0" fillId="30" borderId="71" xfId="0" applyFont="1" applyFill="1" applyBorder="1" applyAlignment="1">
      <alignment horizontal="center" vertical="center"/>
    </xf>
    <xf numFmtId="0" fontId="0" fillId="30" borderId="68" xfId="0" applyFont="1" applyFill="1" applyBorder="1" applyAlignment="1">
      <alignment horizontal="center" vertical="center"/>
    </xf>
    <xf numFmtId="0" fontId="0" fillId="30" borderId="68" xfId="0" applyFill="1" applyBorder="1" applyAlignment="1">
      <alignment horizontal="center" vertical="center"/>
    </xf>
    <xf numFmtId="0" fontId="0" fillId="30" borderId="70" xfId="0" applyFont="1" applyFill="1" applyBorder="1" applyAlignment="1">
      <alignment horizontal="center" vertical="center"/>
    </xf>
    <xf numFmtId="0" fontId="0" fillId="30" borderId="78" xfId="0" applyFont="1" applyFill="1" applyBorder="1" applyAlignment="1">
      <alignment horizontal="center" vertical="center"/>
    </xf>
    <xf numFmtId="0" fontId="0" fillId="32" borderId="12" xfId="0" applyFill="1" applyBorder="1" applyAlignment="1">
      <alignment horizontal="center" vertical="center" textRotation="255"/>
    </xf>
    <xf numFmtId="0" fontId="0" fillId="32" borderId="12" xfId="0" applyFill="1" applyBorder="1" applyAlignment="1">
      <alignment horizontal="center" vertical="center"/>
    </xf>
    <xf numFmtId="0" fontId="0" fillId="32" borderId="53" xfId="0" applyFill="1" applyBorder="1" applyAlignment="1">
      <alignment horizontal="center" vertical="center" textRotation="255"/>
    </xf>
    <xf numFmtId="0" fontId="0" fillId="32" borderId="41" xfId="0" applyFill="1" applyBorder="1" applyAlignment="1">
      <alignment horizontal="center" vertical="center"/>
    </xf>
    <xf numFmtId="0" fontId="0" fillId="27" borderId="72" xfId="0" applyFill="1" applyBorder="1" applyAlignment="1">
      <alignment vertical="center"/>
    </xf>
    <xf numFmtId="0" fontId="0" fillId="27" borderId="35" xfId="0" applyFill="1" applyBorder="1" applyAlignment="1">
      <alignment vertical="center"/>
    </xf>
    <xf numFmtId="0" fontId="11" fillId="27" borderId="82" xfId="0" applyFont="1" applyFill="1" applyBorder="1" applyAlignment="1">
      <alignment horizontal="center" vertical="center"/>
    </xf>
    <xf numFmtId="0" fontId="6" fillId="27" borderId="23" xfId="0" applyFont="1" applyFill="1" applyBorder="1" applyAlignment="1">
      <alignment horizontal="center" vertical="center" textRotation="255"/>
    </xf>
    <xf numFmtId="0" fontId="12" fillId="31" borderId="81" xfId="0" applyFont="1" applyFill="1" applyBorder="1" applyAlignment="1">
      <alignment horizontal="center" vertical="center"/>
    </xf>
    <xf numFmtId="0" fontId="0" fillId="31" borderId="79" xfId="0" applyFill="1" applyBorder="1" applyAlignment="1">
      <alignment horizontal="center" vertical="center"/>
    </xf>
    <xf numFmtId="0" fontId="10" fillId="30" borderId="64" xfId="0" applyFont="1" applyFill="1" applyBorder="1" applyAlignment="1">
      <alignment horizontal="center" vertical="center" textRotation="255"/>
    </xf>
    <xf numFmtId="0" fontId="10" fillId="29" borderId="64" xfId="0" applyFont="1" applyFill="1" applyBorder="1" applyAlignment="1">
      <alignment horizontal="center" vertical="center" textRotation="255"/>
    </xf>
    <xf numFmtId="0" fontId="0" fillId="27" borderId="68" xfId="0" applyFont="1" applyFill="1" applyBorder="1" applyAlignment="1">
      <alignment horizontal="center" vertical="center"/>
    </xf>
    <xf numFmtId="0" fontId="0" fillId="33" borderId="32" xfId="0" applyFill="1" applyBorder="1" applyAlignment="1">
      <alignment horizontal="center" vertical="center"/>
    </xf>
    <xf numFmtId="0" fontId="33" fillId="33" borderId="78" xfId="0" applyFont="1" applyFill="1" applyBorder="1" applyAlignment="1">
      <alignment horizontal="center" vertical="center"/>
    </xf>
    <xf numFmtId="0" fontId="0" fillId="31" borderId="20" xfId="0" applyFont="1" applyFill="1" applyBorder="1" applyAlignment="1">
      <alignment horizontal="center" vertical="center"/>
    </xf>
    <xf numFmtId="0" fontId="0" fillId="30" borderId="32" xfId="0" applyFill="1" applyBorder="1" applyAlignment="1">
      <alignment horizontal="center" vertical="center"/>
    </xf>
    <xf numFmtId="0" fontId="0" fillId="35" borderId="81" xfId="0" applyFill="1" applyBorder="1" applyAlignment="1">
      <alignment horizontal="center" vertical="center"/>
    </xf>
    <xf numFmtId="0" fontId="0" fillId="35" borderId="79" xfId="0" applyFill="1" applyBorder="1" applyAlignment="1">
      <alignment horizontal="center" vertical="center"/>
    </xf>
    <xf numFmtId="0" fontId="0" fillId="29" borderId="49" xfId="0" applyFill="1" applyBorder="1" applyAlignment="1">
      <alignment vertical="center" textRotation="255"/>
    </xf>
    <xf numFmtId="0" fontId="0" fillId="29" borderId="81" xfId="0" applyFill="1" applyBorder="1" applyAlignment="1">
      <alignment horizontal="center" vertical="center"/>
    </xf>
    <xf numFmtId="0" fontId="10" fillId="29" borderId="14" xfId="0" applyFont="1" applyFill="1" applyBorder="1" applyAlignment="1">
      <alignment horizontal="center" vertical="center" textRotation="255"/>
    </xf>
    <xf numFmtId="0" fontId="0" fillId="27" borderId="83" xfId="0" applyFill="1" applyBorder="1" applyAlignment="1">
      <alignment horizontal="center" vertical="center"/>
    </xf>
    <xf numFmtId="0" fontId="0" fillId="30" borderId="78" xfId="0" applyFill="1" applyBorder="1" applyAlignment="1">
      <alignment vertical="center"/>
    </xf>
    <xf numFmtId="0" fontId="10" fillId="29" borderId="79" xfId="0" applyFont="1" applyFill="1" applyBorder="1" applyAlignment="1">
      <alignment vertical="center" textRotation="255"/>
    </xf>
    <xf numFmtId="0" fontId="0" fillId="29" borderId="80" xfId="0" applyFill="1" applyBorder="1" applyAlignment="1">
      <alignment vertical="center"/>
    </xf>
    <xf numFmtId="0" fontId="1" fillId="32" borderId="81" xfId="0" applyFont="1" applyFill="1" applyBorder="1" applyAlignment="1">
      <alignment vertical="center" textRotation="255"/>
    </xf>
    <xf numFmtId="0" fontId="11" fillId="32" borderId="79" xfId="0" applyFont="1" applyFill="1" applyBorder="1" applyAlignment="1">
      <alignment horizontal="center" vertical="center"/>
    </xf>
    <xf numFmtId="0" fontId="0" fillId="32" borderId="84" xfId="0" applyFill="1" applyBorder="1" applyAlignment="1">
      <alignment vertical="center"/>
    </xf>
    <xf numFmtId="0" fontId="0" fillId="32" borderId="78" xfId="0" applyFill="1" applyBorder="1" applyAlignment="1">
      <alignment horizontal="center" vertical="center" textRotation="255"/>
    </xf>
    <xf numFmtId="0" fontId="0" fillId="32" borderId="55" xfId="0" applyFill="1" applyBorder="1" applyAlignment="1">
      <alignment horizontal="center" vertical="center" textRotation="255"/>
    </xf>
    <xf numFmtId="0" fontId="10" fillId="31" borderId="58" xfId="0" applyFont="1" applyFill="1" applyBorder="1" applyAlignment="1">
      <alignment horizontal="center" vertical="center" textRotation="255"/>
    </xf>
    <xf numFmtId="0" fontId="12" fillId="30" borderId="81" xfId="0" applyFont="1" applyFill="1" applyBorder="1" applyAlignment="1">
      <alignment horizontal="center" vertical="center" textRotation="255"/>
    </xf>
    <xf numFmtId="0" fontId="0" fillId="27" borderId="79" xfId="0" applyFill="1" applyBorder="1" applyAlignment="1">
      <alignment horizontal="center" vertical="center"/>
    </xf>
    <xf numFmtId="0" fontId="0" fillId="27" borderId="88" xfId="0" applyFill="1" applyBorder="1" applyAlignment="1">
      <alignment horizontal="center" vertical="center"/>
    </xf>
    <xf numFmtId="0" fontId="0" fillId="33" borderId="83" xfId="0" applyFill="1" applyBorder="1" applyAlignment="1">
      <alignment horizontal="center" vertical="center"/>
    </xf>
    <xf numFmtId="0" fontId="33" fillId="27" borderId="78" xfId="0" applyFont="1" applyFill="1" applyBorder="1" applyAlignment="1">
      <alignment horizontal="center" vertical="center"/>
    </xf>
    <xf numFmtId="0" fontId="0" fillId="33" borderId="32" xfId="0" applyFill="1" applyBorder="1" applyAlignment="1">
      <alignment vertical="center"/>
    </xf>
    <xf numFmtId="0" fontId="0" fillId="31" borderId="71" xfId="0" applyFill="1" applyBorder="1" applyAlignment="1">
      <alignment vertical="center"/>
    </xf>
    <xf numFmtId="0" fontId="0" fillId="31" borderId="88" xfId="0" applyFont="1" applyFill="1" applyBorder="1" applyAlignment="1">
      <alignment horizontal="center" vertical="center"/>
    </xf>
    <xf numFmtId="0" fontId="0" fillId="27" borderId="81" xfId="0" applyFill="1" applyBorder="1" applyAlignment="1">
      <alignment horizontal="center" vertical="center"/>
    </xf>
    <xf numFmtId="0" fontId="0" fillId="32" borderId="49" xfId="0" applyFill="1" applyBorder="1" applyAlignment="1">
      <alignment vertical="center"/>
    </xf>
    <xf numFmtId="0" fontId="0" fillId="0" borderId="78" xfId="0" applyFill="1" applyBorder="1" applyAlignment="1">
      <alignment vertical="center"/>
    </xf>
    <xf numFmtId="0" fontId="0" fillId="0" borderId="81" xfId="0" applyFont="1" applyFill="1" applyBorder="1" applyAlignment="1">
      <alignment horizontal="center" vertical="center"/>
    </xf>
    <xf numFmtId="0" fontId="10" fillId="0" borderId="79" xfId="0" applyFont="1" applyFill="1" applyBorder="1" applyAlignment="1">
      <alignment vertical="center" textRotation="255"/>
    </xf>
    <xf numFmtId="0" fontId="0" fillId="39" borderId="76" xfId="0" applyFill="1" applyBorder="1" applyAlignment="1">
      <alignment vertical="center"/>
    </xf>
    <xf numFmtId="0" fontId="0" fillId="39" borderId="49" xfId="0" applyFill="1" applyBorder="1" applyAlignment="1">
      <alignment vertical="center"/>
    </xf>
    <xf numFmtId="0" fontId="10" fillId="32" borderId="71" xfId="0" applyFont="1" applyFill="1" applyBorder="1" applyAlignment="1">
      <alignment horizontal="center" vertical="center"/>
    </xf>
    <xf numFmtId="0" fontId="0" fillId="32" borderId="68" xfId="0" applyFont="1" applyFill="1" applyBorder="1" applyAlignment="1">
      <alignment horizontal="center" vertical="center"/>
    </xf>
    <xf numFmtId="0" fontId="0" fillId="32" borderId="68" xfId="0" applyFont="1" applyFill="1" applyBorder="1" applyAlignment="1">
      <alignment horizontal="center" vertical="center"/>
    </xf>
    <xf numFmtId="0" fontId="0" fillId="32" borderId="70" xfId="0" applyFill="1" applyBorder="1" applyAlignment="1">
      <alignment vertical="center"/>
    </xf>
    <xf numFmtId="0" fontId="0" fillId="39" borderId="72" xfId="0" applyFill="1" applyBorder="1" applyAlignment="1">
      <alignment vertical="center"/>
    </xf>
    <xf numFmtId="0" fontId="0" fillId="39" borderId="35" xfId="0" applyFill="1" applyBorder="1" applyAlignment="1">
      <alignment horizontal="center" vertical="center"/>
    </xf>
    <xf numFmtId="0" fontId="0" fillId="39" borderId="73" xfId="0" applyFill="1" applyBorder="1" applyAlignment="1">
      <alignment vertical="center"/>
    </xf>
    <xf numFmtId="0" fontId="10" fillId="26" borderId="71" xfId="0" applyFont="1" applyFill="1" applyBorder="1" applyAlignment="1">
      <alignment horizontal="center" vertical="center"/>
    </xf>
    <xf numFmtId="0" fontId="0" fillId="26" borderId="68" xfId="0" applyFont="1" applyFill="1" applyBorder="1" applyAlignment="1">
      <alignment horizontal="center" vertical="center"/>
    </xf>
    <xf numFmtId="0" fontId="0" fillId="26" borderId="68" xfId="0" applyFont="1" applyFill="1" applyBorder="1" applyAlignment="1">
      <alignment horizontal="center" vertical="center"/>
    </xf>
    <xf numFmtId="0" fontId="0" fillId="26" borderId="70" xfId="0" applyFill="1" applyBorder="1" applyAlignment="1">
      <alignment vertical="center"/>
    </xf>
    <xf numFmtId="0" fontId="10" fillId="27" borderId="71" xfId="0" applyFont="1" applyFill="1" applyBorder="1" applyAlignment="1">
      <alignment horizontal="center" vertical="center"/>
    </xf>
    <xf numFmtId="0" fontId="0" fillId="27" borderId="76" xfId="0" applyFill="1" applyBorder="1" applyAlignment="1">
      <alignment vertical="center"/>
    </xf>
    <xf numFmtId="0" fontId="10" fillId="30" borderId="71" xfId="0" applyFont="1" applyFill="1" applyBorder="1" applyAlignment="1">
      <alignment horizontal="center" vertical="center"/>
    </xf>
    <xf numFmtId="0" fontId="0" fillId="30" borderId="68" xfId="0" applyFont="1" applyFill="1" applyBorder="1" applyAlignment="1">
      <alignment horizontal="center" vertical="center"/>
    </xf>
    <xf numFmtId="0" fontId="0" fillId="30" borderId="70" xfId="0" applyFill="1" applyBorder="1" applyAlignment="1">
      <alignment vertical="center"/>
    </xf>
    <xf numFmtId="0" fontId="0" fillId="30" borderId="76" xfId="0" applyFill="1" applyBorder="1" applyAlignment="1">
      <alignment vertical="center"/>
    </xf>
    <xf numFmtId="0" fontId="0" fillId="30" borderId="49" xfId="0" applyFill="1" applyBorder="1" applyAlignment="1">
      <alignment vertical="center"/>
    </xf>
    <xf numFmtId="0" fontId="0" fillId="30" borderId="72" xfId="0" applyFill="1" applyBorder="1" applyAlignment="1">
      <alignment vertical="center"/>
    </xf>
    <xf numFmtId="0" fontId="0" fillId="30" borderId="35" xfId="0" applyFill="1" applyBorder="1" applyAlignment="1">
      <alignment horizontal="center" vertical="center"/>
    </xf>
    <xf numFmtId="0" fontId="0" fillId="30" borderId="73" xfId="0" applyFill="1" applyBorder="1" applyAlignment="1">
      <alignment vertical="center"/>
    </xf>
    <xf numFmtId="0" fontId="0" fillId="32" borderId="76" xfId="0" applyFill="1" applyBorder="1" applyAlignment="1">
      <alignment vertical="center"/>
    </xf>
    <xf numFmtId="0" fontId="0" fillId="32" borderId="72" xfId="0" applyFill="1" applyBorder="1" applyAlignment="1">
      <alignment vertical="center"/>
    </xf>
    <xf numFmtId="0" fontId="0" fillId="32" borderId="73" xfId="0" applyFill="1" applyBorder="1" applyAlignment="1">
      <alignment vertical="center"/>
    </xf>
    <xf numFmtId="0" fontId="50" fillId="0" borderId="0" xfId="0" applyFont="1" applyAlignment="1">
      <alignment/>
    </xf>
    <xf numFmtId="0" fontId="51" fillId="0" borderId="0" xfId="0" applyFont="1" applyAlignment="1">
      <alignment/>
    </xf>
    <xf numFmtId="0" fontId="52" fillId="0" borderId="0" xfId="0" applyFont="1" applyAlignment="1">
      <alignment vertical="center"/>
    </xf>
    <xf numFmtId="0" fontId="0" fillId="27" borderId="80" xfId="0" applyFont="1" applyFill="1" applyBorder="1" applyAlignment="1">
      <alignment horizontal="center" vertical="center"/>
    </xf>
    <xf numFmtId="0" fontId="0" fillId="27" borderId="49" xfId="0" applyFill="1" applyBorder="1" applyAlignment="1">
      <alignment horizontal="center" vertical="center" textRotation="255"/>
    </xf>
    <xf numFmtId="0" fontId="0" fillId="31" borderId="55" xfId="0" applyFont="1" applyFill="1" applyBorder="1" applyAlignment="1">
      <alignment horizontal="center" vertical="center"/>
    </xf>
    <xf numFmtId="0" fontId="0" fillId="0" borderId="10" xfId="62" applyFont="1" applyFill="1" applyBorder="1" applyAlignment="1">
      <alignment horizontal="center"/>
      <protection/>
    </xf>
    <xf numFmtId="0" fontId="0" fillId="0" borderId="10" xfId="62" applyFont="1" applyFill="1" applyBorder="1" applyAlignment="1">
      <alignment horizontal="center" shrinkToFit="1"/>
      <protection/>
    </xf>
    <xf numFmtId="20" fontId="0" fillId="0" borderId="10" xfId="62" applyNumberFormat="1" applyFont="1" applyFill="1" applyBorder="1" applyAlignment="1">
      <alignment horizontal="center" vertical="center"/>
      <protection/>
    </xf>
    <xf numFmtId="0" fontId="0" fillId="0" borderId="10" xfId="62" applyFont="1" applyFill="1" applyBorder="1" applyAlignment="1">
      <alignment horizontal="center" vertical="center"/>
      <protection/>
    </xf>
    <xf numFmtId="20" fontId="0" fillId="0" borderId="10" xfId="62" applyNumberFormat="1" applyFill="1" applyBorder="1" applyAlignment="1">
      <alignment horizontal="center" vertical="center" wrapText="1"/>
      <protection/>
    </xf>
    <xf numFmtId="20" fontId="0" fillId="0" borderId="67" xfId="62" applyNumberFormat="1" applyFont="1" applyFill="1" applyBorder="1" applyAlignment="1">
      <alignment horizontal="center" vertical="center"/>
      <protection/>
    </xf>
    <xf numFmtId="0" fontId="0" fillId="0" borderId="10" xfId="62" applyFont="1" applyFill="1" applyBorder="1" applyAlignment="1">
      <alignment horizontal="left" vertical="center" shrinkToFit="1"/>
      <protection/>
    </xf>
    <xf numFmtId="0" fontId="0" fillId="0" borderId="10" xfId="0" applyFont="1" applyFill="1" applyBorder="1" applyAlignment="1">
      <alignment/>
    </xf>
    <xf numFmtId="0" fontId="0" fillId="0" borderId="22" xfId="62" applyFont="1" applyFill="1" applyBorder="1" applyAlignment="1">
      <alignment horizontal="center"/>
      <protection/>
    </xf>
    <xf numFmtId="0" fontId="0" fillId="0" borderId="11" xfId="0" applyFill="1" applyBorder="1" applyAlignment="1">
      <alignment horizontal="center"/>
    </xf>
    <xf numFmtId="0" fontId="0" fillId="0" borderId="68" xfId="0" applyFill="1" applyBorder="1" applyAlignment="1">
      <alignment horizontal="center"/>
    </xf>
    <xf numFmtId="0" fontId="0" fillId="0" borderId="88" xfId="0" applyFill="1" applyBorder="1" applyAlignment="1">
      <alignment horizontal="center" vertical="center" shrinkToFit="1"/>
    </xf>
    <xf numFmtId="0" fontId="0" fillId="0" borderId="13" xfId="0" applyFill="1" applyBorder="1" applyAlignment="1">
      <alignment horizontal="center"/>
    </xf>
    <xf numFmtId="0" fontId="0" fillId="0" borderId="67"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2" xfId="0" applyFill="1" applyBorder="1" applyAlignment="1">
      <alignment horizontal="center" vertical="center" shrinkToFit="1"/>
    </xf>
    <xf numFmtId="0" fontId="6" fillId="0" borderId="1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74" xfId="0" applyFill="1" applyBorder="1" applyAlignment="1">
      <alignment horizontal="center" vertical="center"/>
    </xf>
    <xf numFmtId="0" fontId="0" fillId="0" borderId="76" xfId="0" applyFill="1" applyBorder="1" applyAlignment="1">
      <alignment horizontal="center" vertical="center"/>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xf>
    <xf numFmtId="0" fontId="11" fillId="0" borderId="0" xfId="0" applyFont="1" applyAlignment="1">
      <alignment/>
    </xf>
    <xf numFmtId="0" fontId="15" fillId="0" borderId="13" xfId="0" applyFont="1" applyBorder="1" applyAlignment="1">
      <alignment horizontal="center"/>
    </xf>
    <xf numFmtId="0" fontId="15" fillId="0" borderId="66" xfId="0" applyFont="1" applyBorder="1" applyAlignment="1">
      <alignment horizontal="center"/>
    </xf>
    <xf numFmtId="0" fontId="15" fillId="0" borderId="67" xfId="0" applyFont="1" applyBorder="1" applyAlignment="1">
      <alignment horizontal="center"/>
    </xf>
    <xf numFmtId="20" fontId="36" fillId="0" borderId="0" xfId="0" applyNumberFormat="1" applyFont="1" applyAlignment="1">
      <alignment horizontal="left"/>
    </xf>
    <xf numFmtId="0" fontId="0" fillId="0" borderId="0" xfId="0" applyAlignment="1">
      <alignment horizontal="left"/>
    </xf>
    <xf numFmtId="20" fontId="53" fillId="0" borderId="17" xfId="0" applyNumberFormat="1" applyFont="1" applyBorder="1" applyAlignment="1">
      <alignment wrapText="1"/>
    </xf>
    <xf numFmtId="0" fontId="54" fillId="0" borderId="17" xfId="0" applyFont="1" applyBorder="1" applyAlignment="1">
      <alignment wrapText="1"/>
    </xf>
    <xf numFmtId="0" fontId="54" fillId="0" borderId="18" xfId="0" applyFont="1" applyBorder="1" applyAlignment="1">
      <alignment wrapText="1"/>
    </xf>
    <xf numFmtId="0" fontId="55" fillId="0" borderId="17" xfId="0" applyFont="1" applyBorder="1" applyAlignment="1">
      <alignment wrapText="1"/>
    </xf>
    <xf numFmtId="0" fontId="56" fillId="0" borderId="17" xfId="0" applyFont="1" applyBorder="1" applyAlignment="1">
      <alignment wrapText="1"/>
    </xf>
    <xf numFmtId="0" fontId="56" fillId="0" borderId="18" xfId="0" applyFont="1" applyBorder="1" applyAlignment="1">
      <alignment wrapText="1"/>
    </xf>
    <xf numFmtId="185" fontId="11" fillId="0" borderId="0" xfId="0" applyNumberFormat="1" applyFont="1" applyFill="1" applyAlignment="1">
      <alignment horizontal="center"/>
    </xf>
    <xf numFmtId="0" fontId="15" fillId="0" borderId="0" xfId="0" applyFont="1" applyAlignment="1">
      <alignment/>
    </xf>
    <xf numFmtId="0" fontId="0" fillId="0" borderId="0" xfId="0" applyAlignment="1">
      <alignment/>
    </xf>
    <xf numFmtId="0" fontId="0" fillId="0" borderId="71" xfId="0" applyFont="1" applyFill="1" applyBorder="1" applyAlignment="1">
      <alignment horizontal="center" vertical="center"/>
    </xf>
    <xf numFmtId="0" fontId="0" fillId="0" borderId="50" xfId="0" applyBorder="1" applyAlignment="1">
      <alignment horizontal="center" vertical="center"/>
    </xf>
    <xf numFmtId="0" fontId="0" fillId="0" borderId="7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3" xfId="0" applyFont="1" applyFill="1" applyBorder="1" applyAlignment="1">
      <alignment horizontal="center" vertical="center"/>
    </xf>
    <xf numFmtId="20" fontId="0" fillId="0" borderId="50" xfId="0" applyNumberFormat="1" applyFont="1" applyFill="1" applyBorder="1" applyAlignment="1">
      <alignment horizontal="center" vertical="center"/>
    </xf>
    <xf numFmtId="0" fontId="0" fillId="0" borderId="72" xfId="0" applyFill="1" applyBorder="1" applyAlignment="1">
      <alignment horizontal="center" vertical="center"/>
    </xf>
    <xf numFmtId="0" fontId="0" fillId="0" borderId="89"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ill="1" applyBorder="1" applyAlignment="1">
      <alignment horizontal="center"/>
    </xf>
    <xf numFmtId="0" fontId="0" fillId="0" borderId="71" xfId="0" applyFill="1" applyBorder="1" applyAlignment="1">
      <alignment horizontal="center" vertical="center"/>
    </xf>
    <xf numFmtId="0" fontId="0" fillId="0" borderId="31" xfId="0" applyFont="1" applyFill="1" applyBorder="1" applyAlignment="1">
      <alignment horizontal="center" vertical="center"/>
    </xf>
    <xf numFmtId="0" fontId="0" fillId="0" borderId="74" xfId="0" applyFill="1" applyBorder="1" applyAlignment="1">
      <alignment horizontal="center" vertical="center"/>
    </xf>
    <xf numFmtId="0" fontId="0" fillId="0" borderId="69" xfId="0" applyFont="1" applyFill="1" applyBorder="1" applyAlignment="1">
      <alignment horizontal="center" vertical="center"/>
    </xf>
    <xf numFmtId="0" fontId="0" fillId="0" borderId="69" xfId="0" applyFill="1" applyBorder="1" applyAlignment="1">
      <alignment horizontal="center" vertical="center"/>
    </xf>
    <xf numFmtId="0" fontId="0" fillId="0" borderId="8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31" xfId="0" applyFont="1" applyFill="1" applyBorder="1" applyAlignment="1">
      <alignment horizontal="center" vertical="center"/>
    </xf>
    <xf numFmtId="56" fontId="0" fillId="0" borderId="17" xfId="0" applyNumberFormat="1" applyFill="1" applyBorder="1" applyAlignment="1">
      <alignment horizontal="left" vertical="center"/>
    </xf>
    <xf numFmtId="20" fontId="14" fillId="0" borderId="0" xfId="0" applyNumberFormat="1" applyFont="1" applyFill="1" applyBorder="1" applyAlignment="1">
      <alignment horizontal="center" vertical="center"/>
    </xf>
    <xf numFmtId="56" fontId="0" fillId="0" borderId="0" xfId="0" applyNumberFormat="1" applyFill="1" applyBorder="1" applyAlignment="1">
      <alignment horizontal="left" vertical="center" shrinkToFit="1"/>
    </xf>
    <xf numFmtId="0" fontId="5" fillId="0" borderId="0" xfId="0" applyFont="1" applyFill="1" applyBorder="1" applyAlignment="1">
      <alignment horizontal="center" vertical="center"/>
    </xf>
    <xf numFmtId="56" fontId="0" fillId="0" borderId="10" xfId="0" applyNumberFormat="1" applyFill="1" applyBorder="1" applyAlignment="1">
      <alignment horizontal="left" vertical="center"/>
    </xf>
    <xf numFmtId="0" fontId="0" fillId="0" borderId="23" xfId="0" applyNumberFormat="1" applyBorder="1" applyAlignment="1">
      <alignment horizontal="center" vertical="center"/>
    </xf>
    <xf numFmtId="0" fontId="0" fillId="0" borderId="24" xfId="0" applyNumberFormat="1" applyBorder="1" applyAlignment="1">
      <alignment horizontal="center" vertical="center"/>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0" fillId="0" borderId="88" xfId="0" applyFont="1" applyFill="1" applyBorder="1" applyAlignment="1">
      <alignment horizontal="center" vertical="center"/>
    </xf>
    <xf numFmtId="0" fontId="0" fillId="0" borderId="28" xfId="0" applyBorder="1" applyAlignment="1">
      <alignment vertical="center"/>
    </xf>
    <xf numFmtId="0" fontId="0" fillId="0" borderId="86" xfId="0" applyBorder="1" applyAlignment="1">
      <alignment vertical="center"/>
    </xf>
    <xf numFmtId="0" fontId="0" fillId="0" borderId="28" xfId="0" applyBorder="1" applyAlignment="1">
      <alignment horizontal="center" vertical="center"/>
    </xf>
    <xf numFmtId="0" fontId="0" fillId="0" borderId="86" xfId="0"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Alignment="1">
      <alignment horizontal="center" vertical="center"/>
    </xf>
    <xf numFmtId="0" fontId="0" fillId="0" borderId="17" xfId="0" applyFont="1" applyBorder="1" applyAlignment="1">
      <alignment horizontal="center" vertical="center"/>
    </xf>
    <xf numFmtId="0" fontId="4" fillId="30" borderId="13" xfId="0" applyFont="1" applyFill="1" applyBorder="1" applyAlignment="1">
      <alignment horizontal="center" vertical="center"/>
    </xf>
    <xf numFmtId="0" fontId="4" fillId="30" borderId="66" xfId="0" applyFont="1" applyFill="1" applyBorder="1" applyAlignment="1">
      <alignment horizontal="center" vertical="center"/>
    </xf>
    <xf numFmtId="0" fontId="4" fillId="30" borderId="67" xfId="0" applyFont="1" applyFill="1" applyBorder="1" applyAlignment="1">
      <alignment horizontal="center" vertical="center"/>
    </xf>
    <xf numFmtId="0" fontId="12" fillId="35" borderId="61" xfId="0" applyFont="1" applyFill="1" applyBorder="1" applyAlignment="1">
      <alignment horizontal="center" vertical="center" textRotation="255"/>
    </xf>
    <xf numFmtId="0" fontId="0" fillId="0" borderId="60" xfId="0" applyBorder="1" applyAlignment="1">
      <alignment horizontal="center" vertical="center" textRotation="255"/>
    </xf>
    <xf numFmtId="0" fontId="10" fillId="29" borderId="61" xfId="0" applyFont="1" applyFill="1" applyBorder="1" applyAlignment="1">
      <alignment vertical="center" textRotation="255"/>
    </xf>
    <xf numFmtId="0" fontId="10" fillId="0" borderId="60" xfId="0" applyFont="1" applyBorder="1" applyAlignment="1">
      <alignment vertical="center" textRotation="255"/>
    </xf>
    <xf numFmtId="0" fontId="10" fillId="32" borderId="61" xfId="0" applyFont="1" applyFill="1" applyBorder="1" applyAlignment="1">
      <alignment horizontal="center" vertical="center"/>
    </xf>
    <xf numFmtId="0" fontId="10" fillId="0" borderId="56" xfId="0" applyFont="1" applyBorder="1" applyAlignment="1">
      <alignment horizontal="center" vertical="center"/>
    </xf>
    <xf numFmtId="0" fontId="10" fillId="0" borderId="60" xfId="0" applyFont="1" applyBorder="1" applyAlignment="1">
      <alignment horizontal="center" vertical="center"/>
    </xf>
    <xf numFmtId="0" fontId="0" fillId="27" borderId="61" xfId="0" applyFill="1" applyBorder="1" applyAlignment="1">
      <alignment horizontal="center" vertical="center" textRotation="255"/>
    </xf>
    <xf numFmtId="0" fontId="1" fillId="32" borderId="55" xfId="0" applyFont="1" applyFill="1" applyBorder="1" applyAlignment="1">
      <alignment horizontal="center" vertical="center" textRotation="255"/>
    </xf>
    <xf numFmtId="0" fontId="1" fillId="0" borderId="63" xfId="0" applyFont="1" applyBorder="1" applyAlignment="1">
      <alignment vertical="center" textRotation="255"/>
    </xf>
    <xf numFmtId="0" fontId="0" fillId="40" borderId="80" xfId="0" applyFill="1" applyBorder="1" applyAlignment="1">
      <alignment horizontal="center" vertical="center" textRotation="255"/>
    </xf>
    <xf numFmtId="0" fontId="0" fillId="40" borderId="39" xfId="0" applyFill="1" applyBorder="1" applyAlignment="1">
      <alignment horizontal="center" vertical="center" textRotation="255"/>
    </xf>
    <xf numFmtId="0" fontId="0" fillId="29" borderId="80" xfId="0" applyFill="1" applyBorder="1" applyAlignment="1">
      <alignment horizontal="center" vertical="center" textRotation="255"/>
    </xf>
    <xf numFmtId="0" fontId="0" fillId="29" borderId="39" xfId="0" applyFill="1" applyBorder="1" applyAlignment="1">
      <alignment horizontal="center" vertical="center" textRotation="255"/>
    </xf>
    <xf numFmtId="0" fontId="0" fillId="0" borderId="61" xfId="0" applyFont="1" applyFill="1" applyBorder="1" applyAlignment="1">
      <alignment horizontal="center" vertical="center"/>
    </xf>
    <xf numFmtId="0" fontId="0" fillId="0" borderId="56" xfId="0" applyFont="1" applyBorder="1" applyAlignment="1">
      <alignment vertical="center"/>
    </xf>
    <xf numFmtId="0" fontId="0" fillId="0" borderId="60" xfId="0" applyFont="1" applyBorder="1" applyAlignment="1">
      <alignment vertical="center"/>
    </xf>
    <xf numFmtId="0" fontId="11" fillId="31" borderId="33" xfId="0" applyFont="1" applyFill="1" applyBorder="1" applyAlignment="1">
      <alignment horizontal="center" vertical="center"/>
    </xf>
    <xf numFmtId="0" fontId="0" fillId="31" borderId="65" xfId="0" applyFill="1" applyBorder="1" applyAlignment="1">
      <alignment horizontal="center" vertical="center"/>
    </xf>
    <xf numFmtId="0" fontId="0" fillId="31" borderId="56" xfId="0" applyFill="1" applyBorder="1" applyAlignment="1">
      <alignment horizontal="center" vertical="center"/>
    </xf>
    <xf numFmtId="0" fontId="0" fillId="31" borderId="60" xfId="0" applyFill="1" applyBorder="1" applyAlignment="1">
      <alignment horizontal="center" vertical="center"/>
    </xf>
    <xf numFmtId="0" fontId="0" fillId="32" borderId="33" xfId="0" applyFill="1" applyBorder="1" applyAlignment="1">
      <alignment horizontal="center" vertical="center" wrapText="1"/>
    </xf>
    <xf numFmtId="0" fontId="0" fillId="32" borderId="65" xfId="0" applyFill="1" applyBorder="1" applyAlignment="1">
      <alignment horizontal="center" vertical="center" wrapText="1"/>
    </xf>
    <xf numFmtId="0" fontId="0" fillId="32" borderId="60" xfId="0" applyFill="1" applyBorder="1" applyAlignment="1">
      <alignment horizontal="center" vertical="center" wrapText="1"/>
    </xf>
    <xf numFmtId="0" fontId="1" fillId="27" borderId="90" xfId="0" applyFont="1" applyFill="1" applyBorder="1" applyAlignment="1">
      <alignment horizontal="center" vertical="center" textRotation="255"/>
    </xf>
    <xf numFmtId="0" fontId="1" fillId="0" borderId="82" xfId="0" applyFont="1" applyBorder="1" applyAlignment="1">
      <alignment horizontal="center" vertical="center" textRotation="255"/>
    </xf>
    <xf numFmtId="0" fontId="1" fillId="41" borderId="90" xfId="0" applyFont="1" applyFill="1" applyBorder="1" applyAlignment="1">
      <alignment horizontal="center" vertical="center" textRotation="255"/>
    </xf>
    <xf numFmtId="0" fontId="1" fillId="41" borderId="31" xfId="0" applyFont="1" applyFill="1" applyBorder="1" applyAlignment="1">
      <alignment horizontal="center" vertical="center" textRotation="255"/>
    </xf>
    <xf numFmtId="0" fontId="0" fillId="30" borderId="55" xfId="0" applyFill="1" applyBorder="1" applyAlignment="1">
      <alignment horizontal="center" vertical="center" textRotation="255"/>
    </xf>
    <xf numFmtId="0" fontId="0" fillId="30" borderId="63" xfId="0" applyFill="1" applyBorder="1" applyAlignment="1">
      <alignment horizontal="center" vertical="center" textRotation="255"/>
    </xf>
    <xf numFmtId="0" fontId="1" fillId="42" borderId="75" xfId="0" applyFont="1" applyFill="1" applyBorder="1" applyAlignment="1">
      <alignment horizontal="center" vertical="center" textRotation="255"/>
    </xf>
    <xf numFmtId="0" fontId="1" fillId="0" borderId="91" xfId="0" applyFont="1" applyBorder="1" applyAlignment="1">
      <alignment horizontal="center" vertical="center" textRotation="255"/>
    </xf>
    <xf numFmtId="0" fontId="12" fillId="29" borderId="33" xfId="0" applyFont="1" applyFill="1" applyBorder="1" applyAlignment="1">
      <alignment vertical="center" wrapText="1"/>
    </xf>
    <xf numFmtId="0" fontId="12" fillId="0" borderId="65" xfId="0" applyFont="1" applyBorder="1" applyAlignment="1">
      <alignment vertical="center" wrapText="1"/>
    </xf>
    <xf numFmtId="0" fontId="0" fillId="27" borderId="33" xfId="0" applyFill="1" applyBorder="1" applyAlignment="1">
      <alignment horizontal="center" vertical="center"/>
    </xf>
    <xf numFmtId="0" fontId="0" fillId="27" borderId="65" xfId="0" applyFill="1" applyBorder="1" applyAlignment="1">
      <alignment horizontal="center" vertical="center"/>
    </xf>
    <xf numFmtId="0" fontId="0" fillId="27" borderId="60" xfId="0" applyFill="1" applyBorder="1" applyAlignment="1">
      <alignment horizontal="center" vertical="center"/>
    </xf>
    <xf numFmtId="0" fontId="1" fillId="27" borderId="61" xfId="0" applyFont="1" applyFill="1" applyBorder="1" applyAlignment="1">
      <alignment horizontal="center" vertical="center" textRotation="255"/>
    </xf>
    <xf numFmtId="0" fontId="1" fillId="0" borderId="60" xfId="0" applyFont="1" applyBorder="1" applyAlignment="1">
      <alignment horizontal="center" vertical="center" textRotation="255"/>
    </xf>
    <xf numFmtId="0" fontId="4" fillId="39" borderId="13" xfId="0" applyFont="1" applyFill="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27" borderId="13" xfId="0" applyFont="1" applyFill="1" applyBorder="1" applyAlignment="1">
      <alignment horizontal="center" vertical="center"/>
    </xf>
    <xf numFmtId="0" fontId="4" fillId="27" borderId="66" xfId="0" applyFont="1" applyFill="1" applyBorder="1" applyAlignment="1">
      <alignment horizontal="center" vertical="center"/>
    </xf>
    <xf numFmtId="0" fontId="4" fillId="27" borderId="67" xfId="0" applyFont="1" applyFill="1" applyBorder="1" applyAlignment="1">
      <alignment horizontal="center" vertical="center"/>
    </xf>
    <xf numFmtId="0" fontId="4" fillId="32" borderId="13" xfId="0" applyFont="1" applyFill="1" applyBorder="1" applyAlignment="1">
      <alignment horizontal="center" vertical="center"/>
    </xf>
    <xf numFmtId="0" fontId="4" fillId="32" borderId="66" xfId="0" applyFont="1" applyFill="1" applyBorder="1" applyAlignment="1">
      <alignment horizontal="center" vertical="center"/>
    </xf>
    <xf numFmtId="0" fontId="4" fillId="32" borderId="67" xfId="0" applyFont="1" applyFill="1" applyBorder="1" applyAlignment="1">
      <alignment horizontal="center" vertical="center"/>
    </xf>
    <xf numFmtId="0" fontId="33" fillId="0" borderId="92" xfId="0" applyFont="1" applyFill="1" applyBorder="1" applyAlignment="1">
      <alignment horizontal="center" vertical="center"/>
    </xf>
    <xf numFmtId="0" fontId="33" fillId="0" borderId="66" xfId="0" applyFont="1" applyBorder="1" applyAlignment="1">
      <alignment vertical="center"/>
    </xf>
    <xf numFmtId="0" fontId="33" fillId="0" borderId="46" xfId="0" applyFont="1" applyBorder="1" applyAlignment="1">
      <alignment vertical="center"/>
    </xf>
    <xf numFmtId="0" fontId="10" fillId="0" borderId="56" xfId="0" applyFont="1" applyFill="1" applyBorder="1" applyAlignment="1">
      <alignment horizontal="center" vertical="center" textRotation="255"/>
    </xf>
    <xf numFmtId="0" fontId="10" fillId="0" borderId="60" xfId="0" applyFont="1" applyBorder="1" applyAlignment="1">
      <alignment horizontal="center" vertical="center" textRotation="255"/>
    </xf>
    <xf numFmtId="0" fontId="0" fillId="32" borderId="56" xfId="0" applyFill="1" applyBorder="1" applyAlignment="1">
      <alignment horizontal="center" vertical="center" wrapText="1"/>
    </xf>
    <xf numFmtId="0" fontId="0" fillId="33" borderId="33" xfId="0" applyFill="1" applyBorder="1" applyAlignment="1">
      <alignment horizontal="center" vertical="center"/>
    </xf>
    <xf numFmtId="0" fontId="0" fillId="0" borderId="65" xfId="0" applyBorder="1" applyAlignment="1">
      <alignment vertical="center"/>
    </xf>
    <xf numFmtId="0" fontId="0" fillId="0" borderId="84" xfId="0" applyBorder="1" applyAlignment="1">
      <alignment vertical="center"/>
    </xf>
    <xf numFmtId="0" fontId="0" fillId="27" borderId="61" xfId="0" applyFont="1" applyFill="1" applyBorder="1" applyAlignment="1">
      <alignment horizontal="center" vertical="center"/>
    </xf>
    <xf numFmtId="0" fontId="0" fillId="27" borderId="56" xfId="0" applyFont="1" applyFill="1" applyBorder="1" applyAlignment="1">
      <alignment horizontal="center" vertical="center"/>
    </xf>
    <xf numFmtId="0" fontId="0" fillId="27" borderId="82" xfId="0" applyFont="1" applyFill="1" applyBorder="1" applyAlignment="1">
      <alignment horizontal="center" vertical="center"/>
    </xf>
    <xf numFmtId="0" fontId="0" fillId="27" borderId="93" xfId="0" applyFont="1" applyFill="1" applyBorder="1" applyAlignment="1">
      <alignment horizontal="center" vertical="center"/>
    </xf>
    <xf numFmtId="0" fontId="41" fillId="25" borderId="0" xfId="0" applyFont="1" applyFill="1" applyBorder="1" applyAlignment="1">
      <alignment horizontal="center" vertical="center"/>
    </xf>
    <xf numFmtId="0" fontId="33" fillId="24" borderId="0" xfId="0" applyFont="1" applyFill="1" applyAlignment="1">
      <alignment horizontal="center" vertical="center"/>
    </xf>
    <xf numFmtId="0" fontId="11" fillId="27" borderId="33" xfId="0" applyFont="1" applyFill="1" applyBorder="1" applyAlignment="1">
      <alignment horizontal="center" vertical="center"/>
    </xf>
    <xf numFmtId="0" fontId="11" fillId="27" borderId="65" xfId="0" applyFont="1" applyFill="1" applyBorder="1" applyAlignment="1">
      <alignment horizontal="center" vertical="center"/>
    </xf>
    <xf numFmtId="0" fontId="11" fillId="27" borderId="84" xfId="0" applyFont="1" applyFill="1" applyBorder="1" applyAlignment="1">
      <alignment horizontal="center" vertical="center"/>
    </xf>
    <xf numFmtId="0" fontId="33" fillId="0" borderId="0" xfId="0" applyFont="1" applyAlignment="1">
      <alignment horizontal="center" vertical="center"/>
    </xf>
    <xf numFmtId="0" fontId="0" fillId="33" borderId="65" xfId="0" applyFill="1" applyBorder="1" applyAlignment="1">
      <alignment horizontal="center" vertical="center"/>
    </xf>
    <xf numFmtId="0" fontId="0" fillId="33" borderId="0" xfId="0" applyFill="1" applyBorder="1" applyAlignment="1">
      <alignment horizontal="center" vertical="center"/>
    </xf>
    <xf numFmtId="0" fontId="0" fillId="33" borderId="93" xfId="0" applyFill="1" applyBorder="1" applyAlignment="1">
      <alignment horizontal="center" vertical="center"/>
    </xf>
    <xf numFmtId="0" fontId="13" fillId="0" borderId="19"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20"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63" xfId="0" applyFont="1" applyBorder="1" applyAlignment="1">
      <alignment horizontal="center" vertical="center"/>
    </xf>
    <xf numFmtId="0" fontId="0" fillId="27" borderId="56" xfId="0" applyFill="1" applyBorder="1" applyAlignment="1">
      <alignment horizontal="center" vertical="center"/>
    </xf>
    <xf numFmtId="0" fontId="11" fillId="31" borderId="61" xfId="0" applyFont="1" applyFill="1" applyBorder="1" applyAlignment="1">
      <alignment horizontal="center" vertical="center"/>
    </xf>
    <xf numFmtId="0" fontId="11" fillId="30" borderId="33" xfId="0" applyFont="1" applyFill="1" applyBorder="1" applyAlignment="1">
      <alignment horizontal="center" vertical="center"/>
    </xf>
    <xf numFmtId="0" fontId="0" fillId="0" borderId="56" xfId="0" applyBorder="1" applyAlignment="1">
      <alignment vertical="center"/>
    </xf>
    <xf numFmtId="0" fontId="0" fillId="0" borderId="60" xfId="0" applyBorder="1" applyAlignment="1">
      <alignment vertical="center"/>
    </xf>
    <xf numFmtId="0" fontId="11" fillId="30" borderId="85" xfId="0" applyFont="1" applyFill="1" applyBorder="1" applyAlignment="1">
      <alignment horizontal="center" vertical="center" wrapText="1"/>
    </xf>
    <xf numFmtId="0" fontId="0" fillId="29" borderId="33" xfId="0" applyFill="1" applyBorder="1" applyAlignment="1">
      <alignment horizontal="center" vertical="center"/>
    </xf>
    <xf numFmtId="0" fontId="0" fillId="0" borderId="56" xfId="0" applyBorder="1" applyAlignment="1">
      <alignment horizontal="center" vertical="center"/>
    </xf>
    <xf numFmtId="0" fontId="0" fillId="0" borderId="60" xfId="0" applyBorder="1" applyAlignment="1">
      <alignment horizontal="center" vertical="center"/>
    </xf>
    <xf numFmtId="0" fontId="6" fillId="32" borderId="61" xfId="0" applyFont="1" applyFill="1" applyBorder="1" applyAlignment="1">
      <alignment horizontal="center" vertical="center" textRotation="255"/>
    </xf>
    <xf numFmtId="0" fontId="6" fillId="0" borderId="60" xfId="0" applyFont="1" applyBorder="1" applyAlignment="1">
      <alignment horizontal="center" vertical="center" textRotation="255"/>
    </xf>
    <xf numFmtId="0" fontId="0" fillId="27" borderId="33" xfId="0" applyFont="1" applyFill="1" applyBorder="1" applyAlignment="1">
      <alignment horizontal="center" vertical="center"/>
    </xf>
    <xf numFmtId="0" fontId="0" fillId="27" borderId="0" xfId="0" applyFill="1" applyBorder="1" applyAlignment="1">
      <alignment horizontal="center" vertical="center"/>
    </xf>
    <xf numFmtId="0" fontId="0" fillId="27" borderId="14" xfId="0" applyFill="1" applyBorder="1" applyAlignment="1">
      <alignment horizontal="center" vertical="center"/>
    </xf>
    <xf numFmtId="0" fontId="10" fillId="33" borderId="81" xfId="0" applyFont="1" applyFill="1" applyBorder="1" applyAlignment="1">
      <alignment horizontal="center" vertical="center" textRotation="255"/>
    </xf>
    <xf numFmtId="0" fontId="0" fillId="33" borderId="58" xfId="0" applyFill="1" applyBorder="1" applyAlignment="1">
      <alignment horizontal="center" vertical="center"/>
    </xf>
    <xf numFmtId="0" fontId="0" fillId="30" borderId="85" xfId="0" applyFont="1" applyFill="1" applyBorder="1" applyAlignment="1">
      <alignment horizontal="center" vertical="center"/>
    </xf>
    <xf numFmtId="0" fontId="0" fillId="30" borderId="85" xfId="0" applyFill="1" applyBorder="1" applyAlignment="1">
      <alignment horizontal="center" vertical="center"/>
    </xf>
    <xf numFmtId="0" fontId="0" fillId="32" borderId="61" xfId="0" applyFill="1" applyBorder="1" applyAlignment="1">
      <alignment horizontal="center" vertical="center" wrapText="1"/>
    </xf>
    <xf numFmtId="0" fontId="0" fillId="32" borderId="82" xfId="0" applyFill="1" applyBorder="1" applyAlignment="1">
      <alignment horizontal="center" vertical="center" wrapText="1"/>
    </xf>
    <xf numFmtId="0" fontId="0" fillId="32" borderId="93" xfId="0" applyFill="1" applyBorder="1" applyAlignment="1">
      <alignment horizontal="center" vertical="center" wrapText="1"/>
    </xf>
    <xf numFmtId="0" fontId="6" fillId="31" borderId="61" xfId="0" applyFont="1" applyFill="1" applyBorder="1" applyAlignment="1">
      <alignment horizontal="center" vertical="center"/>
    </xf>
    <xf numFmtId="0" fontId="6" fillId="0" borderId="56" xfId="0" applyFont="1" applyBorder="1" applyAlignment="1">
      <alignment horizontal="center" vertical="center"/>
    </xf>
    <xf numFmtId="0" fontId="6" fillId="0" borderId="60" xfId="0" applyFont="1" applyBorder="1" applyAlignment="1">
      <alignment horizontal="center" vertical="center"/>
    </xf>
    <xf numFmtId="0" fontId="0" fillId="35" borderId="61" xfId="0" applyFill="1" applyBorder="1" applyAlignment="1">
      <alignment horizontal="center" vertical="center"/>
    </xf>
    <xf numFmtId="0" fontId="1" fillId="33" borderId="33" xfId="0" applyFont="1" applyFill="1" applyBorder="1" applyAlignment="1">
      <alignment vertical="center" textRotation="255"/>
    </xf>
    <xf numFmtId="0" fontId="1" fillId="0" borderId="60" xfId="0" applyFont="1" applyBorder="1" applyAlignment="1">
      <alignment vertical="center" textRotation="255"/>
    </xf>
    <xf numFmtId="0" fontId="1" fillId="37" borderId="61" xfId="0" applyFont="1" applyFill="1" applyBorder="1" applyAlignment="1">
      <alignment horizontal="center" vertical="center" textRotation="255"/>
    </xf>
    <xf numFmtId="0" fontId="1" fillId="0" borderId="56" xfId="0" applyFont="1" applyBorder="1" applyAlignment="1">
      <alignment vertical="center" textRotation="255"/>
    </xf>
    <xf numFmtId="0" fontId="0" fillId="31" borderId="61" xfId="0" applyFill="1" applyBorder="1" applyAlignment="1">
      <alignment horizontal="center" vertical="center" textRotation="255"/>
    </xf>
    <xf numFmtId="0" fontId="0" fillId="0" borderId="60" xfId="0" applyBorder="1" applyAlignment="1">
      <alignment vertical="center" textRotation="255"/>
    </xf>
    <xf numFmtId="0" fontId="0" fillId="32" borderId="61" xfId="0" applyFill="1" applyBorder="1" applyAlignment="1">
      <alignment vertical="center" textRotation="255"/>
    </xf>
    <xf numFmtId="0" fontId="11" fillId="30" borderId="58" xfId="0" applyFont="1" applyFill="1" applyBorder="1" applyAlignment="1">
      <alignment horizontal="center" vertical="center" wrapText="1"/>
    </xf>
    <xf numFmtId="0" fontId="0" fillId="26" borderId="33" xfId="0" applyFill="1" applyBorder="1" applyAlignment="1">
      <alignment horizontal="center" vertical="center"/>
    </xf>
    <xf numFmtId="0" fontId="0" fillId="26" borderId="65" xfId="0" applyFill="1" applyBorder="1" applyAlignment="1">
      <alignment horizontal="center" vertical="center"/>
    </xf>
    <xf numFmtId="0" fontId="0" fillId="26" borderId="84" xfId="0" applyFill="1" applyBorder="1" applyAlignment="1">
      <alignment horizontal="center" vertical="center"/>
    </xf>
    <xf numFmtId="0" fontId="0" fillId="0" borderId="19"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20"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1" fillId="43" borderId="19" xfId="0" applyFont="1" applyFill="1" applyBorder="1" applyAlignment="1">
      <alignment horizontal="center" vertical="center" wrapText="1"/>
    </xf>
    <xf numFmtId="0" fontId="11" fillId="43" borderId="15" xfId="0" applyFont="1" applyFill="1" applyBorder="1" applyAlignment="1">
      <alignment horizontal="center" vertical="center" wrapText="1"/>
    </xf>
    <xf numFmtId="0" fontId="11" fillId="43" borderId="16" xfId="0" applyFont="1" applyFill="1" applyBorder="1" applyAlignment="1">
      <alignment horizontal="center" vertical="center" wrapText="1"/>
    </xf>
    <xf numFmtId="0" fontId="11" fillId="43" borderId="20" xfId="0" applyFont="1" applyFill="1" applyBorder="1" applyAlignment="1">
      <alignment horizontal="center" vertical="center" wrapText="1"/>
    </xf>
    <xf numFmtId="0" fontId="11" fillId="43" borderId="17" xfId="0" applyFont="1" applyFill="1" applyBorder="1" applyAlignment="1">
      <alignment horizontal="center" vertical="center" wrapText="1"/>
    </xf>
    <xf numFmtId="0" fontId="11" fillId="43" borderId="18" xfId="0" applyFont="1" applyFill="1" applyBorder="1" applyAlignment="1">
      <alignment horizontal="center" vertical="center" wrapText="1"/>
    </xf>
    <xf numFmtId="0" fontId="0" fillId="25" borderId="19" xfId="0" applyFill="1" applyBorder="1" applyAlignment="1">
      <alignment horizontal="center" vertical="center"/>
    </xf>
    <xf numFmtId="0" fontId="0" fillId="25" borderId="15" xfId="0" applyFill="1" applyBorder="1" applyAlignment="1">
      <alignment horizontal="center" vertical="center"/>
    </xf>
    <xf numFmtId="0" fontId="0" fillId="25" borderId="16" xfId="0" applyFill="1" applyBorder="1" applyAlignment="1">
      <alignment horizontal="center" vertical="center"/>
    </xf>
    <xf numFmtId="0" fontId="0" fillId="25" borderId="20" xfId="0" applyFill="1" applyBorder="1" applyAlignment="1">
      <alignment horizontal="center" vertical="center"/>
    </xf>
    <xf numFmtId="0" fontId="0" fillId="25" borderId="17" xfId="0" applyFill="1" applyBorder="1" applyAlignment="1">
      <alignment horizontal="center" vertical="center"/>
    </xf>
    <xf numFmtId="0" fontId="0" fillId="25" borderId="18" xfId="0" applyFill="1" applyBorder="1" applyAlignment="1">
      <alignment horizontal="center" vertical="center"/>
    </xf>
    <xf numFmtId="0" fontId="0" fillId="24" borderId="0" xfId="0" applyFill="1" applyBorder="1" applyAlignment="1">
      <alignment horizontal="center" vertical="center"/>
    </xf>
    <xf numFmtId="0" fontId="0" fillId="24" borderId="14" xfId="0" applyFill="1" applyBorder="1" applyAlignment="1">
      <alignment horizontal="center" vertical="center"/>
    </xf>
    <xf numFmtId="0" fontId="0" fillId="11" borderId="19" xfId="0" applyFill="1" applyBorder="1" applyAlignment="1">
      <alignment horizontal="center" vertical="center"/>
    </xf>
    <xf numFmtId="0" fontId="0" fillId="11" borderId="15" xfId="0" applyFill="1" applyBorder="1" applyAlignment="1">
      <alignment horizontal="center" vertical="center"/>
    </xf>
    <xf numFmtId="0" fontId="0" fillId="11" borderId="16" xfId="0" applyFill="1" applyBorder="1" applyAlignment="1">
      <alignment horizontal="center" vertical="center"/>
    </xf>
    <xf numFmtId="0" fontId="0" fillId="11" borderId="20" xfId="0" applyFill="1" applyBorder="1" applyAlignment="1">
      <alignment horizontal="center" vertical="center"/>
    </xf>
    <xf numFmtId="0" fontId="0" fillId="11" borderId="17" xfId="0" applyFill="1" applyBorder="1" applyAlignment="1">
      <alignment horizontal="center" vertical="center"/>
    </xf>
    <xf numFmtId="0" fontId="0" fillId="11" borderId="18" xfId="0" applyFill="1" applyBorder="1" applyAlignment="1">
      <alignment horizontal="center" vertical="center"/>
    </xf>
    <xf numFmtId="0" fontId="0" fillId="3" borderId="19" xfId="0" applyFill="1" applyBorder="1" applyAlignment="1">
      <alignment horizontal="center" vertical="center"/>
    </xf>
    <xf numFmtId="0" fontId="0" fillId="3" borderId="15" xfId="0" applyFill="1" applyBorder="1" applyAlignment="1">
      <alignment horizontal="center" vertical="center"/>
    </xf>
    <xf numFmtId="0" fontId="0" fillId="3" borderId="21" xfId="0" applyFill="1" applyBorder="1" applyAlignment="1">
      <alignment horizontal="center" vertical="center"/>
    </xf>
    <xf numFmtId="0" fontId="0" fillId="3" borderId="0" xfId="0" applyFill="1" applyBorder="1" applyAlignment="1">
      <alignment horizontal="center" vertical="center"/>
    </xf>
    <xf numFmtId="0" fontId="0" fillId="25" borderId="15" xfId="0" applyFill="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5" borderId="0" xfId="0" applyFill="1" applyBorder="1" applyAlignment="1">
      <alignment horizontal="center" vertical="center"/>
    </xf>
    <xf numFmtId="0" fontId="14" fillId="5" borderId="13" xfId="0" applyFont="1" applyFill="1" applyBorder="1" applyAlignment="1">
      <alignment horizontal="center" shrinkToFit="1"/>
    </xf>
    <xf numFmtId="0" fontId="14" fillId="5" borderId="66" xfId="0" applyFont="1" applyFill="1" applyBorder="1" applyAlignment="1">
      <alignment horizontal="center" shrinkToFit="1"/>
    </xf>
    <xf numFmtId="0" fontId="14" fillId="5" borderId="67" xfId="0" applyFont="1" applyFill="1" applyBorder="1" applyAlignment="1">
      <alignment horizontal="center" shrinkToFit="1"/>
    </xf>
    <xf numFmtId="0" fontId="0" fillId="4" borderId="21" xfId="0" applyFill="1" applyBorder="1" applyAlignment="1">
      <alignment horizontal="center" vertical="center" textRotation="255"/>
    </xf>
    <xf numFmtId="0" fontId="0" fillId="5" borderId="0" xfId="0" applyFill="1" applyAlignment="1">
      <alignment horizontal="center" vertical="center"/>
    </xf>
    <xf numFmtId="0" fontId="42" fillId="5" borderId="0" xfId="0" applyFont="1" applyFill="1" applyBorder="1" applyAlignment="1">
      <alignment/>
    </xf>
    <xf numFmtId="0" fontId="42" fillId="5" borderId="0" xfId="0" applyFont="1" applyFill="1" applyAlignment="1">
      <alignment/>
    </xf>
    <xf numFmtId="0" fontId="0" fillId="24" borderId="0" xfId="0" applyFill="1" applyBorder="1" applyAlignment="1">
      <alignment vertical="center" textRotation="255"/>
    </xf>
    <xf numFmtId="0" fontId="39" fillId="0" borderId="0" xfId="0" applyFont="1" applyAlignment="1">
      <alignment horizontal="center"/>
    </xf>
    <xf numFmtId="0" fontId="13" fillId="0" borderId="90" xfId="0" applyFont="1" applyBorder="1" applyAlignment="1">
      <alignment horizontal="center" vertical="center"/>
    </xf>
    <xf numFmtId="0" fontId="13" fillId="0" borderId="82" xfId="0" applyFont="1" applyBorder="1" applyAlignment="1">
      <alignment horizontal="center" vertical="center"/>
    </xf>
    <xf numFmtId="0" fontId="13" fillId="0" borderId="31" xfId="0" applyFont="1" applyBorder="1" applyAlignment="1">
      <alignment horizontal="center" vertical="center"/>
    </xf>
    <xf numFmtId="0" fontId="13" fillId="0" borderId="80" xfId="0" applyFont="1" applyBorder="1" applyAlignment="1">
      <alignment horizontal="center" vertical="center"/>
    </xf>
    <xf numFmtId="0" fontId="13" fillId="0" borderId="65" xfId="0" applyFont="1" applyBorder="1" applyAlignment="1">
      <alignment horizontal="center" vertical="center"/>
    </xf>
    <xf numFmtId="0" fontId="13" fillId="0" borderId="39" xfId="0" applyFont="1" applyBorder="1" applyAlignment="1">
      <alignment horizontal="center" vertical="center"/>
    </xf>
    <xf numFmtId="0" fontId="0" fillId="0" borderId="10" xfId="0" applyFont="1" applyFill="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133350</xdr:colOff>
      <xdr:row>25</xdr:row>
      <xdr:rowOff>161925</xdr:rowOff>
    </xdr:from>
    <xdr:to>
      <xdr:col>63</xdr:col>
      <xdr:colOff>66675</xdr:colOff>
      <xdr:row>30</xdr:row>
      <xdr:rowOff>28575</xdr:rowOff>
    </xdr:to>
    <xdr:sp>
      <xdr:nvSpPr>
        <xdr:cNvPr id="1" name="AutoShape 1"/>
        <xdr:cNvSpPr>
          <a:spLocks/>
        </xdr:cNvSpPr>
      </xdr:nvSpPr>
      <xdr:spPr>
        <a:xfrm>
          <a:off x="9239250" y="5791200"/>
          <a:ext cx="1552575" cy="1009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95250</xdr:colOff>
      <xdr:row>27</xdr:row>
      <xdr:rowOff>19050</xdr:rowOff>
    </xdr:from>
    <xdr:to>
      <xdr:col>49</xdr:col>
      <xdr:colOff>9525</xdr:colOff>
      <xdr:row>30</xdr:row>
      <xdr:rowOff>38100</xdr:rowOff>
    </xdr:to>
    <xdr:sp>
      <xdr:nvSpPr>
        <xdr:cNvPr id="2" name="AutoShape 2"/>
        <xdr:cNvSpPr>
          <a:spLocks/>
        </xdr:cNvSpPr>
      </xdr:nvSpPr>
      <xdr:spPr>
        <a:xfrm>
          <a:off x="7096125" y="6105525"/>
          <a:ext cx="1371600"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43</xdr:col>
      <xdr:colOff>152400</xdr:colOff>
      <xdr:row>23</xdr:row>
      <xdr:rowOff>209550</xdr:rowOff>
    </xdr:from>
    <xdr:to>
      <xdr:col>50</xdr:col>
      <xdr:colOff>152400</xdr:colOff>
      <xdr:row>27</xdr:row>
      <xdr:rowOff>133350</xdr:rowOff>
    </xdr:to>
    <xdr:sp>
      <xdr:nvSpPr>
        <xdr:cNvPr id="3" name="Oval 3"/>
        <xdr:cNvSpPr>
          <a:spLocks/>
        </xdr:cNvSpPr>
      </xdr:nvSpPr>
      <xdr:spPr>
        <a:xfrm>
          <a:off x="7639050" y="5381625"/>
          <a:ext cx="1133475" cy="8382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twoCellAnchor>
    <xdr:from>
      <xdr:col>6</xdr:col>
      <xdr:colOff>161925</xdr:colOff>
      <xdr:row>6</xdr:row>
      <xdr:rowOff>104775</xdr:rowOff>
    </xdr:from>
    <xdr:to>
      <xdr:col>6</xdr:col>
      <xdr:colOff>161925</xdr:colOff>
      <xdr:row>6</xdr:row>
      <xdr:rowOff>104775</xdr:rowOff>
    </xdr:to>
    <xdr:sp>
      <xdr:nvSpPr>
        <xdr:cNvPr id="4" name="Line 2"/>
        <xdr:cNvSpPr>
          <a:spLocks/>
        </xdr:cNvSpPr>
      </xdr:nvSpPr>
      <xdr:spPr>
        <a:xfrm>
          <a:off x="16573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7</xdr:row>
      <xdr:rowOff>104775</xdr:rowOff>
    </xdr:from>
    <xdr:to>
      <xdr:col>6</xdr:col>
      <xdr:colOff>161925</xdr:colOff>
      <xdr:row>7</xdr:row>
      <xdr:rowOff>104775</xdr:rowOff>
    </xdr:to>
    <xdr:sp>
      <xdr:nvSpPr>
        <xdr:cNvPr id="5" name="Line 8"/>
        <xdr:cNvSpPr>
          <a:spLocks/>
        </xdr:cNvSpPr>
      </xdr:nvSpPr>
      <xdr:spPr>
        <a:xfrm>
          <a:off x="1657350" y="167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fukushima@i-s-c.jp"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68"/>
  <sheetViews>
    <sheetView zoomScalePageLayoutView="0" workbookViewId="0" topLeftCell="A1">
      <selection activeCell="S57" sqref="S57"/>
    </sheetView>
  </sheetViews>
  <sheetFormatPr defaultColWidth="9.00390625" defaultRowHeight="21" customHeight="1"/>
  <cols>
    <col min="1" max="1" width="10.75390625" style="26" customWidth="1"/>
    <col min="2" max="3" width="9.00390625" style="26" customWidth="1"/>
    <col min="4" max="4" width="1.625" style="26" customWidth="1"/>
    <col min="5" max="5" width="3.125" style="26" customWidth="1"/>
    <col min="6" max="6" width="2.75390625" style="26" customWidth="1"/>
    <col min="7" max="8" width="9.00390625" style="26" customWidth="1"/>
    <col min="9" max="9" width="1.625" style="26" customWidth="1"/>
    <col min="10" max="10" width="3.25390625" style="26" customWidth="1"/>
    <col min="11" max="11" width="9.00390625" style="26" customWidth="1"/>
    <col min="12" max="12" width="8.25390625" style="26" customWidth="1"/>
    <col min="13" max="13" width="6.50390625" style="26" customWidth="1"/>
    <col min="14" max="15" width="8.125" style="26" customWidth="1"/>
    <col min="16" max="16" width="1.875" style="26" customWidth="1"/>
    <col min="17" max="16384" width="9.00390625" style="26" customWidth="1"/>
  </cols>
  <sheetData>
    <row r="1" ht="21" customHeight="1">
      <c r="A1" s="338" t="s">
        <v>385</v>
      </c>
    </row>
    <row r="2" ht="21" customHeight="1">
      <c r="A2" s="26" t="s">
        <v>9</v>
      </c>
    </row>
    <row r="3" ht="21" customHeight="1">
      <c r="A3" s="26" t="s">
        <v>266</v>
      </c>
    </row>
    <row r="4" spans="1:11" ht="21" customHeight="1">
      <c r="A4" s="26" t="s">
        <v>75</v>
      </c>
      <c r="B4" s="552">
        <v>43477</v>
      </c>
      <c r="C4" s="552"/>
      <c r="D4" s="339" t="s">
        <v>76</v>
      </c>
      <c r="E4" s="340" t="s">
        <v>311</v>
      </c>
      <c r="F4" s="198" t="s">
        <v>77</v>
      </c>
      <c r="G4" s="552">
        <f>B4+1</f>
        <v>43478</v>
      </c>
      <c r="H4" s="552"/>
      <c r="I4" s="339" t="s">
        <v>76</v>
      </c>
      <c r="J4" s="340">
        <f>WEEKDAY(G4,1)</f>
        <v>1</v>
      </c>
      <c r="K4" s="26" t="s">
        <v>77</v>
      </c>
    </row>
    <row r="5" spans="1:2" ht="21" customHeight="1">
      <c r="A5" s="26" t="s">
        <v>78</v>
      </c>
      <c r="B5" s="26" t="s">
        <v>10</v>
      </c>
    </row>
    <row r="6" spans="1:8" ht="21" customHeight="1">
      <c r="A6" s="26" t="s">
        <v>79</v>
      </c>
      <c r="B6" s="31" t="s">
        <v>249</v>
      </c>
      <c r="C6" s="27"/>
      <c r="H6" s="27"/>
    </row>
    <row r="7" spans="2:15" ht="21" customHeight="1">
      <c r="B7" s="553" t="s">
        <v>250</v>
      </c>
      <c r="C7" s="554"/>
      <c r="D7" s="554"/>
      <c r="E7" s="554"/>
      <c r="F7" s="554"/>
      <c r="G7" s="554"/>
      <c r="H7" s="554"/>
      <c r="I7" s="554"/>
      <c r="J7" s="554"/>
      <c r="K7" s="554"/>
      <c r="L7" s="554"/>
      <c r="M7" s="554"/>
      <c r="N7" s="554"/>
      <c r="O7" s="554"/>
    </row>
    <row r="8" spans="2:15" ht="21" customHeight="1">
      <c r="B8" s="541" t="s">
        <v>91</v>
      </c>
      <c r="C8" s="542"/>
      <c r="D8" s="542"/>
      <c r="E8" s="542"/>
      <c r="F8" s="542"/>
      <c r="G8" s="542"/>
      <c r="H8" s="543"/>
      <c r="J8" s="47"/>
      <c r="K8" s="541" t="s">
        <v>92</v>
      </c>
      <c r="L8" s="542"/>
      <c r="M8" s="542"/>
      <c r="N8" s="542"/>
      <c r="O8" s="543"/>
    </row>
    <row r="9" spans="2:15" ht="21" customHeight="1">
      <c r="B9" s="49" t="s">
        <v>80</v>
      </c>
      <c r="C9" s="186">
        <v>0.2916666666666667</v>
      </c>
      <c r="D9" s="187"/>
      <c r="E9" s="187"/>
      <c r="F9" s="187"/>
      <c r="G9" s="187" t="s">
        <v>289</v>
      </c>
      <c r="H9" s="188">
        <v>0.3020833333333333</v>
      </c>
      <c r="I9" s="185"/>
      <c r="J9" s="185"/>
      <c r="K9" s="189" t="s">
        <v>80</v>
      </c>
      <c r="L9" s="186">
        <v>0.2916666666666667</v>
      </c>
      <c r="M9" s="187"/>
      <c r="N9" s="187" t="s">
        <v>290</v>
      </c>
      <c r="O9" s="188">
        <v>0.3020833333333333</v>
      </c>
    </row>
    <row r="10" spans="2:15" ht="21" customHeight="1">
      <c r="B10" s="50"/>
      <c r="C10" s="196"/>
      <c r="D10" s="197"/>
      <c r="E10" s="197"/>
      <c r="F10" s="197"/>
      <c r="G10" s="197"/>
      <c r="H10" s="196"/>
      <c r="I10" s="198"/>
      <c r="J10" s="198"/>
      <c r="K10" s="197"/>
      <c r="L10" s="196"/>
      <c r="M10" s="197"/>
      <c r="N10" s="197"/>
      <c r="O10" s="196"/>
    </row>
    <row r="11" spans="2:15" ht="21" customHeight="1">
      <c r="B11" s="199" t="s">
        <v>265</v>
      </c>
      <c r="C11" s="200"/>
      <c r="D11" s="199"/>
      <c r="E11" s="199"/>
      <c r="F11" s="199"/>
      <c r="G11" s="199"/>
      <c r="H11" s="200"/>
      <c r="I11" s="160"/>
      <c r="J11" s="160"/>
      <c r="K11" s="199"/>
      <c r="L11" s="200"/>
      <c r="M11" s="199"/>
      <c r="N11" s="199"/>
      <c r="O11" s="200"/>
    </row>
    <row r="12" spans="2:15" ht="21" customHeight="1">
      <c r="B12" s="199" t="s">
        <v>264</v>
      </c>
      <c r="C12" s="200"/>
      <c r="D12" s="199"/>
      <c r="E12" s="199"/>
      <c r="F12" s="199"/>
      <c r="G12" s="199"/>
      <c r="H12" s="200"/>
      <c r="I12" s="160"/>
      <c r="J12" s="160"/>
      <c r="K12" s="199"/>
      <c r="L12" s="200"/>
      <c r="M12" s="199"/>
      <c r="N12" s="199"/>
      <c r="O12" s="200"/>
    </row>
    <row r="13" spans="2:15" ht="21" customHeight="1">
      <c r="B13" s="541" t="s">
        <v>91</v>
      </c>
      <c r="C13" s="542"/>
      <c r="D13" s="542"/>
      <c r="E13" s="542"/>
      <c r="F13" s="542"/>
      <c r="G13" s="542"/>
      <c r="H13" s="543"/>
      <c r="J13" s="47"/>
      <c r="K13" s="541" t="s">
        <v>92</v>
      </c>
      <c r="L13" s="542"/>
      <c r="M13" s="542"/>
      <c r="N13" s="542"/>
      <c r="O13" s="543"/>
    </row>
    <row r="14" spans="2:15" ht="21" customHeight="1">
      <c r="B14" s="281" t="s">
        <v>262</v>
      </c>
      <c r="C14" s="282"/>
      <c r="D14" s="283" t="s">
        <v>260</v>
      </c>
      <c r="E14" s="282"/>
      <c r="F14" s="282"/>
      <c r="G14" s="282"/>
      <c r="H14" s="284"/>
      <c r="K14" s="286" t="s">
        <v>262</v>
      </c>
      <c r="L14" s="287"/>
      <c r="M14" s="288" t="s">
        <v>260</v>
      </c>
      <c r="N14" s="287"/>
      <c r="O14" s="289"/>
    </row>
    <row r="15" spans="2:15" ht="21" customHeight="1">
      <c r="B15" s="285"/>
      <c r="C15" s="283" t="s">
        <v>363</v>
      </c>
      <c r="D15" s="282"/>
      <c r="E15" s="282"/>
      <c r="F15" s="282"/>
      <c r="G15" s="282"/>
      <c r="H15" s="284"/>
      <c r="K15" s="285"/>
      <c r="L15" s="290" t="s">
        <v>317</v>
      </c>
      <c r="M15" s="290"/>
      <c r="N15" s="290"/>
      <c r="O15" s="291"/>
    </row>
    <row r="16" spans="2:15" ht="21" customHeight="1">
      <c r="B16" s="285"/>
      <c r="C16" s="283" t="s">
        <v>261</v>
      </c>
      <c r="D16" s="282"/>
      <c r="E16" s="282"/>
      <c r="F16" s="282"/>
      <c r="G16" s="282"/>
      <c r="H16" s="284"/>
      <c r="K16" s="285"/>
      <c r="L16" s="290" t="s">
        <v>261</v>
      </c>
      <c r="M16" s="282"/>
      <c r="N16" s="282"/>
      <c r="O16" s="291"/>
    </row>
    <row r="17" spans="2:15" ht="21" customHeight="1">
      <c r="B17" s="51"/>
      <c r="C17" s="546" t="s">
        <v>364</v>
      </c>
      <c r="D17" s="547"/>
      <c r="E17" s="547"/>
      <c r="F17" s="547"/>
      <c r="G17" s="547"/>
      <c r="H17" s="548"/>
      <c r="K17" s="51"/>
      <c r="L17" s="549" t="s">
        <v>364</v>
      </c>
      <c r="M17" s="550"/>
      <c r="N17" s="550"/>
      <c r="O17" s="551"/>
    </row>
    <row r="18" spans="2:15" ht="21" customHeight="1">
      <c r="B18" s="190" t="s">
        <v>73</v>
      </c>
      <c r="C18" s="191"/>
      <c r="D18" s="192" t="s">
        <v>259</v>
      </c>
      <c r="E18" s="192"/>
      <c r="F18" s="192"/>
      <c r="G18" s="193"/>
      <c r="H18" s="194"/>
      <c r="K18" s="190" t="s">
        <v>73</v>
      </c>
      <c r="L18" s="193"/>
      <c r="M18" s="192" t="s">
        <v>259</v>
      </c>
      <c r="N18" s="193"/>
      <c r="O18" s="195"/>
    </row>
    <row r="19" ht="21" customHeight="1">
      <c r="B19" s="31" t="s">
        <v>201</v>
      </c>
    </row>
    <row r="20" ht="21" customHeight="1">
      <c r="B20" s="31" t="s">
        <v>200</v>
      </c>
    </row>
    <row r="21" spans="1:15" ht="21" customHeight="1">
      <c r="A21" s="26" t="s">
        <v>305</v>
      </c>
      <c r="B21" s="544" t="s">
        <v>312</v>
      </c>
      <c r="C21" s="545"/>
      <c r="D21" s="545"/>
      <c r="E21" s="545"/>
      <c r="F21" s="545"/>
      <c r="G21" s="545"/>
      <c r="H21" s="545"/>
      <c r="I21" s="545"/>
      <c r="J21" s="545"/>
      <c r="K21" s="545"/>
      <c r="L21" s="545"/>
      <c r="M21" s="545"/>
      <c r="N21" s="545"/>
      <c r="O21" s="545"/>
    </row>
    <row r="22" spans="1:8" ht="21" customHeight="1">
      <c r="A22" s="26" t="s">
        <v>81</v>
      </c>
      <c r="B22" s="237">
        <v>0.3923611111111111</v>
      </c>
      <c r="C22" s="198" t="s">
        <v>278</v>
      </c>
      <c r="D22" s="198"/>
      <c r="E22" s="198"/>
      <c r="F22" s="198"/>
      <c r="G22" s="198"/>
      <c r="H22" s="198"/>
    </row>
    <row r="23" spans="1:8" ht="21" customHeight="1">
      <c r="A23" s="26" t="s">
        <v>82</v>
      </c>
      <c r="B23" s="198" t="s">
        <v>21</v>
      </c>
      <c r="C23" s="237">
        <v>0.40277777777777773</v>
      </c>
      <c r="D23" s="198"/>
      <c r="E23" s="198" t="s">
        <v>83</v>
      </c>
      <c r="F23" s="198"/>
      <c r="G23" s="198"/>
      <c r="H23" s="237">
        <v>0.7291666666666666</v>
      </c>
    </row>
    <row r="24" spans="2:8" ht="21" customHeight="1">
      <c r="B24" s="238" t="s">
        <v>22</v>
      </c>
      <c r="C24" s="237">
        <v>0.3958333333333333</v>
      </c>
      <c r="D24" s="198"/>
      <c r="E24" s="198" t="s">
        <v>83</v>
      </c>
      <c r="F24" s="198"/>
      <c r="G24" s="198"/>
      <c r="H24" s="237">
        <v>0.6875</v>
      </c>
    </row>
    <row r="25" spans="1:8" ht="21" customHeight="1">
      <c r="A25" s="26" t="s">
        <v>84</v>
      </c>
      <c r="B25" s="237">
        <v>0.6979166666666666</v>
      </c>
      <c r="C25" s="198" t="s">
        <v>85</v>
      </c>
      <c r="D25" s="198"/>
      <c r="E25" s="198"/>
      <c r="F25" s="198"/>
      <c r="G25" s="198"/>
      <c r="H25" s="198"/>
    </row>
    <row r="26" spans="1:15" ht="21" customHeight="1">
      <c r="A26" s="26" t="s">
        <v>11</v>
      </c>
      <c r="B26" s="361" t="s">
        <v>386</v>
      </c>
      <c r="C26" s="361"/>
      <c r="D26" s="361"/>
      <c r="E26" s="361"/>
      <c r="F26" s="361"/>
      <c r="G26" s="361"/>
      <c r="H26" s="361"/>
      <c r="I26" s="361"/>
      <c r="J26" s="361"/>
      <c r="K26" s="361"/>
      <c r="L26" s="361"/>
      <c r="M26" s="361"/>
      <c r="N26" s="361"/>
      <c r="O26" s="361"/>
    </row>
    <row r="27" spans="2:11" ht="21" customHeight="1">
      <c r="B27" s="507" t="s">
        <v>443</v>
      </c>
      <c r="C27" s="507"/>
      <c r="D27" s="507"/>
      <c r="E27" s="507"/>
      <c r="F27" s="507"/>
      <c r="G27" s="507"/>
      <c r="H27" s="507"/>
      <c r="I27" s="508"/>
      <c r="J27" s="508"/>
      <c r="K27" s="508"/>
    </row>
    <row r="28" spans="2:11" ht="21" customHeight="1">
      <c r="B28" s="509" t="s">
        <v>442</v>
      </c>
      <c r="C28" s="508"/>
      <c r="D28" s="508"/>
      <c r="E28" s="508"/>
      <c r="F28" s="508"/>
      <c r="G28" s="508"/>
      <c r="H28" s="508"/>
      <c r="I28" s="508"/>
      <c r="J28" s="508"/>
      <c r="K28" s="508"/>
    </row>
    <row r="29" ht="21" customHeight="1">
      <c r="B29" s="31" t="s">
        <v>88</v>
      </c>
    </row>
    <row r="30" ht="21" customHeight="1">
      <c r="B30" s="31" t="s">
        <v>89</v>
      </c>
    </row>
    <row r="31" spans="2:3" ht="21" customHeight="1">
      <c r="B31" s="31" t="s">
        <v>90</v>
      </c>
      <c r="C31" s="160" t="s">
        <v>199</v>
      </c>
    </row>
    <row r="32" ht="21" customHeight="1">
      <c r="B32" s="161" t="s">
        <v>325</v>
      </c>
    </row>
    <row r="33" spans="2:15" s="54" customFormat="1" ht="21" customHeight="1">
      <c r="B33" s="53" t="s">
        <v>326</v>
      </c>
      <c r="C33" s="57"/>
      <c r="D33" s="57"/>
      <c r="E33" s="57"/>
      <c r="F33" s="57"/>
      <c r="G33" s="57"/>
      <c r="H33" s="57"/>
      <c r="I33" s="57"/>
      <c r="J33" s="57"/>
      <c r="K33" s="57"/>
      <c r="L33" s="57"/>
      <c r="M33" s="57"/>
      <c r="N33" s="57"/>
      <c r="O33" s="57"/>
    </row>
    <row r="34" s="54" customFormat="1" ht="21" customHeight="1">
      <c r="B34" s="53" t="s">
        <v>197</v>
      </c>
    </row>
    <row r="35" s="54" customFormat="1" ht="21" customHeight="1">
      <c r="B35" s="161" t="s">
        <v>327</v>
      </c>
    </row>
    <row r="36" spans="2:15" s="54" customFormat="1" ht="21" customHeight="1">
      <c r="B36" s="53" t="s">
        <v>198</v>
      </c>
      <c r="C36" s="57"/>
      <c r="D36" s="57"/>
      <c r="E36" s="57"/>
      <c r="F36" s="57"/>
      <c r="G36" s="57"/>
      <c r="H36" s="57"/>
      <c r="I36" s="57"/>
      <c r="J36" s="57"/>
      <c r="K36" s="57"/>
      <c r="L36" s="57"/>
      <c r="M36" s="57"/>
      <c r="N36" s="57"/>
      <c r="O36" s="57"/>
    </row>
    <row r="37" spans="2:15" ht="21" customHeight="1">
      <c r="B37" s="161" t="s">
        <v>195</v>
      </c>
      <c r="C37" s="54"/>
      <c r="D37" s="54"/>
      <c r="E37" s="54"/>
      <c r="F37" s="54"/>
      <c r="G37" s="54"/>
      <c r="H37" s="54"/>
      <c r="I37" s="54"/>
      <c r="J37" s="54"/>
      <c r="K37" s="54"/>
      <c r="L37" s="54"/>
      <c r="M37" s="54"/>
      <c r="N37" s="54"/>
      <c r="O37" s="54"/>
    </row>
    <row r="38" ht="21" customHeight="1">
      <c r="B38" s="26" t="s">
        <v>203</v>
      </c>
    </row>
    <row r="39" ht="21" customHeight="1">
      <c r="B39" s="26" t="s">
        <v>318</v>
      </c>
    </row>
    <row r="40" spans="2:14" ht="21" customHeight="1">
      <c r="B40" s="31" t="s">
        <v>242</v>
      </c>
      <c r="N40" s="48"/>
    </row>
    <row r="41" ht="21" customHeight="1">
      <c r="B41" s="31" t="s">
        <v>196</v>
      </c>
    </row>
    <row r="42" ht="21" customHeight="1">
      <c r="B42" s="160" t="s">
        <v>368</v>
      </c>
    </row>
    <row r="43" ht="21" customHeight="1">
      <c r="B43" s="26" t="s">
        <v>12</v>
      </c>
    </row>
    <row r="44" ht="21" customHeight="1">
      <c r="B44" s="26" t="s">
        <v>243</v>
      </c>
    </row>
    <row r="45" spans="2:13" ht="21" customHeight="1">
      <c r="B45" s="48" t="s">
        <v>444</v>
      </c>
      <c r="C45" s="48"/>
      <c r="D45" s="48"/>
      <c r="E45" s="48"/>
      <c r="F45" s="48"/>
      <c r="G45" s="48"/>
      <c r="H45" s="48"/>
      <c r="I45" s="48"/>
      <c r="J45" s="48"/>
      <c r="K45" s="48"/>
      <c r="L45" s="48"/>
      <c r="M45" s="48"/>
    </row>
    <row r="46" spans="2:13" ht="21" customHeight="1">
      <c r="B46" s="48" t="s">
        <v>13</v>
      </c>
      <c r="C46" s="48"/>
      <c r="D46" s="48"/>
      <c r="E46" s="48"/>
      <c r="F46" s="48"/>
      <c r="G46" s="48"/>
      <c r="H46" s="48"/>
      <c r="I46" s="48"/>
      <c r="J46" s="48"/>
      <c r="K46" s="48"/>
      <c r="L46" s="48"/>
      <c r="M46" s="48"/>
    </row>
    <row r="47" ht="21" customHeight="1">
      <c r="B47" s="26" t="s">
        <v>14</v>
      </c>
    </row>
    <row r="48" ht="21" customHeight="1">
      <c r="B48" s="26" t="s">
        <v>244</v>
      </c>
    </row>
    <row r="49" ht="21" customHeight="1">
      <c r="B49" s="26" t="s">
        <v>86</v>
      </c>
    </row>
    <row r="50" ht="21" customHeight="1">
      <c r="B50" s="26" t="s">
        <v>202</v>
      </c>
    </row>
    <row r="51" spans="2:15" ht="21" customHeight="1">
      <c r="B51" s="160" t="s">
        <v>15</v>
      </c>
      <c r="C51" s="160"/>
      <c r="D51" s="160"/>
      <c r="E51" s="160"/>
      <c r="F51" s="160"/>
      <c r="G51" s="160"/>
      <c r="H51" s="160"/>
      <c r="I51" s="160"/>
      <c r="J51" s="160"/>
      <c r="K51" s="160"/>
      <c r="L51" s="160"/>
      <c r="M51" s="160"/>
      <c r="N51" s="160"/>
      <c r="O51" s="160"/>
    </row>
    <row r="52" ht="21" customHeight="1">
      <c r="B52" s="26" t="s">
        <v>16</v>
      </c>
    </row>
    <row r="53" ht="21" customHeight="1">
      <c r="B53" s="31" t="s">
        <v>245</v>
      </c>
    </row>
    <row r="54" ht="21" customHeight="1">
      <c r="B54" s="31" t="s">
        <v>263</v>
      </c>
    </row>
    <row r="55" ht="21" customHeight="1">
      <c r="A55" s="26" t="s">
        <v>87</v>
      </c>
    </row>
    <row r="56" spans="1:11" ht="21" customHeight="1">
      <c r="A56" s="26" t="str">
        <f>A1</f>
        <v>第45回JSCA新年フェスティバル水泳競技大会</v>
      </c>
      <c r="I56" s="26" t="s">
        <v>302</v>
      </c>
      <c r="J56" s="26" t="s">
        <v>204</v>
      </c>
      <c r="K56" s="26" t="s">
        <v>204</v>
      </c>
    </row>
    <row r="57" spans="1:12" ht="21" customHeight="1">
      <c r="A57" s="540" t="s">
        <v>306</v>
      </c>
      <c r="B57" s="540"/>
      <c r="C57" s="540" t="s">
        <v>307</v>
      </c>
      <c r="D57" s="540"/>
      <c r="E57" s="540"/>
      <c r="F57" s="540"/>
      <c r="G57" s="540"/>
      <c r="H57" s="540"/>
      <c r="I57" s="540"/>
      <c r="J57" s="540"/>
      <c r="K57" s="540"/>
      <c r="L57" s="540"/>
    </row>
    <row r="58" ht="21" customHeight="1">
      <c r="A58" s="31" t="s">
        <v>17</v>
      </c>
    </row>
    <row r="59" spans="1:14" ht="21" customHeight="1">
      <c r="A59" s="160" t="s">
        <v>279</v>
      </c>
      <c r="B59" s="160"/>
      <c r="C59" s="160"/>
      <c r="D59" s="160"/>
      <c r="E59" s="160"/>
      <c r="F59" s="160"/>
      <c r="G59" s="160"/>
      <c r="H59" s="160"/>
      <c r="I59" s="160"/>
      <c r="J59" s="160"/>
      <c r="K59" s="160"/>
      <c r="L59" s="160"/>
      <c r="M59" s="31"/>
      <c r="N59" s="31"/>
    </row>
    <row r="60" spans="1:12" ht="21" customHeight="1">
      <c r="A60" s="160" t="s">
        <v>446</v>
      </c>
      <c r="B60" s="160"/>
      <c r="C60" s="160"/>
      <c r="D60" s="160"/>
      <c r="E60" s="160"/>
      <c r="F60" s="160"/>
      <c r="G60" s="160"/>
      <c r="H60" s="160"/>
      <c r="I60" s="160"/>
      <c r="J60" s="160"/>
      <c r="K60" s="160"/>
      <c r="L60" s="48"/>
    </row>
    <row r="61" spans="1:12" ht="21" customHeight="1">
      <c r="A61" s="160" t="s">
        <v>445</v>
      </c>
      <c r="B61" s="160"/>
      <c r="C61" s="160"/>
      <c r="D61" s="160"/>
      <c r="E61" s="160"/>
      <c r="F61" s="160"/>
      <c r="G61" s="160"/>
      <c r="H61" s="160"/>
      <c r="I61" s="160"/>
      <c r="J61" s="160"/>
      <c r="K61" s="160"/>
      <c r="L61" s="48"/>
    </row>
    <row r="62" ht="21" customHeight="1">
      <c r="A62" s="26" t="s">
        <v>246</v>
      </c>
    </row>
    <row r="63" ht="21" customHeight="1">
      <c r="A63" s="26" t="s">
        <v>18</v>
      </c>
    </row>
    <row r="64" ht="21" customHeight="1">
      <c r="A64" s="26" t="s">
        <v>19</v>
      </c>
    </row>
    <row r="65" ht="21" customHeight="1">
      <c r="A65" s="26" t="s">
        <v>247</v>
      </c>
    </row>
    <row r="68" ht="21" customHeight="1">
      <c r="A68" s="26" t="s">
        <v>20</v>
      </c>
    </row>
  </sheetData>
  <sheetProtection/>
  <mergeCells count="12">
    <mergeCell ref="K8:O8"/>
    <mergeCell ref="B4:C4"/>
    <mergeCell ref="G4:H4"/>
    <mergeCell ref="B8:H8"/>
    <mergeCell ref="B7:O7"/>
    <mergeCell ref="C57:L57"/>
    <mergeCell ref="A57:B57"/>
    <mergeCell ref="K13:O13"/>
    <mergeCell ref="B13:H13"/>
    <mergeCell ref="B21:O21"/>
    <mergeCell ref="C17:H17"/>
    <mergeCell ref="L17:O17"/>
  </mergeCells>
  <printOptions/>
  <pageMargins left="0.23" right="0.17" top="0.39" bottom="0.67" header="0.3"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70"/>
  <sheetViews>
    <sheetView tabSelected="1" zoomScalePageLayoutView="0" workbookViewId="0" topLeftCell="A43">
      <selection activeCell="D53" sqref="D53"/>
    </sheetView>
  </sheetViews>
  <sheetFormatPr defaultColWidth="9.00390625" defaultRowHeight="13.5"/>
  <cols>
    <col min="1" max="1" width="14.25390625" style="10" customWidth="1"/>
    <col min="2" max="2" width="17.125" style="59" customWidth="1"/>
    <col min="3" max="3" width="14.375" style="59" customWidth="1"/>
    <col min="4" max="4" width="14.375" style="179" customWidth="1"/>
    <col min="5" max="5" width="8.125" style="59" bestFit="1" customWidth="1"/>
    <col min="6" max="6" width="0.875" style="10" customWidth="1"/>
    <col min="7" max="7" width="11.50390625" style="10" bestFit="1" customWidth="1"/>
    <col min="8" max="8" width="12.00390625" style="10" customWidth="1"/>
    <col min="9" max="9" width="12.50390625" style="10" customWidth="1"/>
    <col min="10" max="10" width="11.50390625" style="10" bestFit="1" customWidth="1"/>
    <col min="11" max="11" width="5.50390625" style="10" bestFit="1" customWidth="1"/>
    <col min="12" max="16384" width="9.00390625" style="10" customWidth="1"/>
  </cols>
  <sheetData>
    <row r="1" spans="1:11" ht="17.25" customHeight="1">
      <c r="A1" s="585" t="s">
        <v>389</v>
      </c>
      <c r="B1" s="585"/>
      <c r="C1" s="585"/>
      <c r="D1" s="585"/>
      <c r="E1" s="585"/>
      <c r="F1" s="585"/>
      <c r="G1" s="585"/>
      <c r="H1" s="585"/>
      <c r="I1" s="585"/>
      <c r="J1" s="585"/>
      <c r="K1" s="585"/>
    </row>
    <row r="2" spans="1:11" ht="16.5" customHeight="1">
      <c r="A2" s="176"/>
      <c r="B2" s="176"/>
      <c r="C2" s="176"/>
      <c r="D2" s="176"/>
      <c r="E2" s="176"/>
      <c r="F2" s="176"/>
      <c r="G2" s="176"/>
      <c r="H2" s="177"/>
      <c r="I2" s="176"/>
      <c r="J2" s="176"/>
      <c r="K2" s="176"/>
    </row>
    <row r="3" spans="1:7" s="178" customFormat="1" ht="13.5" customHeight="1" thickBot="1">
      <c r="A3" s="586" t="s">
        <v>390</v>
      </c>
      <c r="B3" s="586"/>
      <c r="C3" s="586"/>
      <c r="D3" s="586"/>
      <c r="E3" s="586"/>
      <c r="F3" s="157"/>
      <c r="G3" s="10"/>
    </row>
    <row r="4" spans="1:11" s="178" customFormat="1" ht="13.5" customHeight="1">
      <c r="A4" s="201" t="s">
        <v>0</v>
      </c>
      <c r="B4" s="201" t="s">
        <v>251</v>
      </c>
      <c r="C4" s="40" t="s">
        <v>274</v>
      </c>
      <c r="D4" s="202" t="s">
        <v>275</v>
      </c>
      <c r="E4" s="2" t="s">
        <v>252</v>
      </c>
      <c r="F4" s="175"/>
      <c r="G4" s="208" t="s">
        <v>253</v>
      </c>
      <c r="H4" s="579" t="s">
        <v>254</v>
      </c>
      <c r="I4" s="580"/>
      <c r="J4" s="580"/>
      <c r="K4" s="581"/>
    </row>
    <row r="5" spans="1:11" s="178" customFormat="1" ht="13.5" customHeight="1" thickBot="1">
      <c r="A5" s="239" t="s">
        <v>375</v>
      </c>
      <c r="B5" s="240" t="s">
        <v>370</v>
      </c>
      <c r="C5" s="241">
        <v>0.3125</v>
      </c>
      <c r="D5" s="241">
        <v>0.3541666666666667</v>
      </c>
      <c r="E5" s="253">
        <v>10</v>
      </c>
      <c r="F5" s="175"/>
      <c r="G5" s="209"/>
      <c r="H5" s="210"/>
      <c r="I5" s="211"/>
      <c r="J5" s="211"/>
      <c r="K5" s="212"/>
    </row>
    <row r="6" spans="1:11" s="178" customFormat="1" ht="13.5" customHeight="1">
      <c r="A6" s="240" t="s">
        <v>321</v>
      </c>
      <c r="B6" s="240" t="s">
        <v>328</v>
      </c>
      <c r="C6" s="241">
        <v>0.3333333333333333</v>
      </c>
      <c r="D6" s="241">
        <v>0.3541666666666667</v>
      </c>
      <c r="E6" s="253">
        <v>26</v>
      </c>
      <c r="F6" s="175"/>
      <c r="G6" s="568" t="s">
        <v>267</v>
      </c>
      <c r="H6" s="522" t="s">
        <v>449</v>
      </c>
      <c r="I6" s="216" t="s">
        <v>450</v>
      </c>
      <c r="J6" s="213" t="s">
        <v>451</v>
      </c>
      <c r="K6" s="577">
        <v>168</v>
      </c>
    </row>
    <row r="7" spans="1:11" s="178" customFormat="1" ht="13.5" customHeight="1">
      <c r="A7" s="240" t="s">
        <v>320</v>
      </c>
      <c r="B7" s="240" t="s">
        <v>328</v>
      </c>
      <c r="C7" s="241">
        <v>0.3333333333333333</v>
      </c>
      <c r="D7" s="241">
        <v>0.3541666666666667</v>
      </c>
      <c r="E7" s="253">
        <v>37</v>
      </c>
      <c r="F7" s="175"/>
      <c r="G7" s="569"/>
      <c r="H7" s="214" t="s">
        <v>452</v>
      </c>
      <c r="I7" s="214" t="s">
        <v>453</v>
      </c>
      <c r="J7" s="214" t="s">
        <v>454</v>
      </c>
      <c r="K7" s="578"/>
    </row>
    <row r="8" spans="1:11" s="178" customFormat="1" ht="13.5" customHeight="1">
      <c r="A8" s="240" t="s">
        <v>369</v>
      </c>
      <c r="B8" s="240" t="s">
        <v>328</v>
      </c>
      <c r="C8" s="241">
        <v>0.3333333333333333</v>
      </c>
      <c r="D8" s="241">
        <v>0.3541666666666667</v>
      </c>
      <c r="E8" s="253">
        <v>21</v>
      </c>
      <c r="F8" s="175"/>
      <c r="G8" s="570" t="s">
        <v>255</v>
      </c>
      <c r="H8" s="214" t="s">
        <v>448</v>
      </c>
      <c r="I8" s="214" t="s">
        <v>455</v>
      </c>
      <c r="J8" s="214" t="s">
        <v>456</v>
      </c>
      <c r="K8" s="578"/>
    </row>
    <row r="9" spans="1:11" s="178" customFormat="1" ht="13.5" customHeight="1" thickBot="1">
      <c r="A9" s="239" t="s">
        <v>304</v>
      </c>
      <c r="B9" s="240" t="s">
        <v>328</v>
      </c>
      <c r="C9" s="241">
        <v>0.3333333333333333</v>
      </c>
      <c r="D9" s="241">
        <v>0.3541666666666667</v>
      </c>
      <c r="E9" s="253">
        <v>28</v>
      </c>
      <c r="F9" s="175"/>
      <c r="G9" s="571"/>
      <c r="H9" s="216" t="s">
        <v>464</v>
      </c>
      <c r="K9" s="578"/>
    </row>
    <row r="10" spans="6:11" s="178" customFormat="1" ht="13.5" customHeight="1">
      <c r="F10" s="175"/>
      <c r="G10" s="572" t="s">
        <v>268</v>
      </c>
      <c r="H10" s="523" t="s">
        <v>457</v>
      </c>
      <c r="I10" s="213" t="s">
        <v>458</v>
      </c>
      <c r="J10" s="524" t="s">
        <v>459</v>
      </c>
      <c r="K10" s="573">
        <v>160</v>
      </c>
    </row>
    <row r="11" spans="1:11" s="178" customFormat="1" ht="13.5" customHeight="1">
      <c r="A11" s="514" t="s">
        <v>234</v>
      </c>
      <c r="B11" s="513" t="s">
        <v>234</v>
      </c>
      <c r="C11" s="515" t="s">
        <v>474</v>
      </c>
      <c r="D11" s="515" t="s">
        <v>234</v>
      </c>
      <c r="E11" s="516" t="s">
        <v>476</v>
      </c>
      <c r="F11" s="175"/>
      <c r="G11" s="562"/>
      <c r="H11" s="214" t="s">
        <v>460</v>
      </c>
      <c r="I11" s="214" t="s">
        <v>461</v>
      </c>
      <c r="J11" s="525" t="s">
        <v>462</v>
      </c>
      <c r="K11" s="574"/>
    </row>
    <row r="12" spans="1:11" s="178" customFormat="1" ht="13.5" customHeight="1">
      <c r="A12" s="514" t="s">
        <v>234</v>
      </c>
      <c r="B12" s="513" t="s">
        <v>234</v>
      </c>
      <c r="C12" s="515" t="s">
        <v>475</v>
      </c>
      <c r="D12" s="515" t="s">
        <v>234</v>
      </c>
      <c r="E12" s="516" t="s">
        <v>234</v>
      </c>
      <c r="F12" s="175"/>
      <c r="G12" s="575" t="s">
        <v>271</v>
      </c>
      <c r="H12" s="526" t="s">
        <v>463</v>
      </c>
      <c r="I12" s="214" t="s">
        <v>466</v>
      </c>
      <c r="J12" s="527" t="s">
        <v>465</v>
      </c>
      <c r="K12" s="574"/>
    </row>
    <row r="13" spans="3:13" s="178" customFormat="1" ht="13.5" customHeight="1">
      <c r="C13" s="515" t="s">
        <v>234</v>
      </c>
      <c r="D13" s="515" t="s">
        <v>234</v>
      </c>
      <c r="E13" s="516" t="s">
        <v>234</v>
      </c>
      <c r="F13" s="175"/>
      <c r="G13" s="576"/>
      <c r="H13" s="528" t="s">
        <v>468</v>
      </c>
      <c r="I13" s="225" t="s">
        <v>373</v>
      </c>
      <c r="J13" s="527" t="s">
        <v>467</v>
      </c>
      <c r="K13" s="574"/>
      <c r="M13" s="10"/>
    </row>
    <row r="14" spans="1:11" s="178" customFormat="1" ht="13.5" customHeight="1">
      <c r="A14" s="240"/>
      <c r="B14" s="240"/>
      <c r="C14" s="241"/>
      <c r="D14" s="241"/>
      <c r="E14" s="242"/>
      <c r="F14" s="175"/>
      <c r="G14" s="576"/>
      <c r="H14" s="529" t="s">
        <v>469</v>
      </c>
      <c r="I14" s="530" t="s">
        <v>470</v>
      </c>
      <c r="J14" s="531" t="s">
        <v>471</v>
      </c>
      <c r="K14" s="574"/>
    </row>
    <row r="15" spans="1:11" s="178" customFormat="1" ht="13.5" customHeight="1" thickBot="1">
      <c r="A15" s="240"/>
      <c r="B15" s="240"/>
      <c r="C15" s="241"/>
      <c r="D15" s="241"/>
      <c r="E15" s="242"/>
      <c r="F15" s="175"/>
      <c r="G15" s="534"/>
      <c r="H15" s="535" t="s">
        <v>472</v>
      </c>
      <c r="I15" s="536" t="s">
        <v>473</v>
      </c>
      <c r="J15" s="536"/>
      <c r="K15" s="533"/>
    </row>
    <row r="16" spans="1:11" s="178" customFormat="1" ht="13.5" customHeight="1">
      <c r="A16" s="582" t="s">
        <v>391</v>
      </c>
      <c r="B16" s="582"/>
      <c r="C16" s="582"/>
      <c r="D16" s="582"/>
      <c r="E16" s="582"/>
      <c r="F16" s="175"/>
      <c r="G16" s="555" t="s">
        <v>272</v>
      </c>
      <c r="H16" s="213" t="s">
        <v>483</v>
      </c>
      <c r="I16" s="213" t="s">
        <v>484</v>
      </c>
      <c r="J16" s="213" t="s">
        <v>485</v>
      </c>
      <c r="K16" s="557">
        <v>183</v>
      </c>
    </row>
    <row r="17" spans="1:11" s="178" customFormat="1" ht="13.5" customHeight="1">
      <c r="A17" s="201" t="s">
        <v>0</v>
      </c>
      <c r="B17" s="2" t="s">
        <v>258</v>
      </c>
      <c r="C17" s="203" t="s">
        <v>276</v>
      </c>
      <c r="D17" s="202" t="s">
        <v>277</v>
      </c>
      <c r="E17" s="2" t="s">
        <v>252</v>
      </c>
      <c r="F17" s="175"/>
      <c r="G17" s="562"/>
      <c r="H17" s="214" t="s">
        <v>486</v>
      </c>
      <c r="I17" s="532" t="s">
        <v>494</v>
      </c>
      <c r="J17" s="214" t="s">
        <v>374</v>
      </c>
      <c r="K17" s="558"/>
    </row>
    <row r="18" spans="1:11" s="178" customFormat="1" ht="13.5" customHeight="1">
      <c r="A18" s="239" t="s">
        <v>375</v>
      </c>
      <c r="B18" s="240" t="s">
        <v>370</v>
      </c>
      <c r="C18" s="241">
        <v>0.7395833333333334</v>
      </c>
      <c r="D18" s="241">
        <v>0.7708333333333334</v>
      </c>
      <c r="E18" s="253">
        <v>10</v>
      </c>
      <c r="F18" s="175"/>
      <c r="G18" s="564" t="s">
        <v>273</v>
      </c>
      <c r="H18" s="214" t="s">
        <v>488</v>
      </c>
      <c r="I18" s="214" t="s">
        <v>489</v>
      </c>
      <c r="J18" s="532" t="s">
        <v>490</v>
      </c>
      <c r="K18" s="558"/>
    </row>
    <row r="19" spans="1:11" s="178" customFormat="1" ht="13.5" customHeight="1">
      <c r="A19" s="240" t="s">
        <v>321</v>
      </c>
      <c r="B19" s="240" t="s">
        <v>328</v>
      </c>
      <c r="C19" s="241">
        <v>0.7395833333333334</v>
      </c>
      <c r="D19" s="241">
        <v>0.7604166666666666</v>
      </c>
      <c r="E19" s="253">
        <v>26</v>
      </c>
      <c r="F19" s="175"/>
      <c r="G19" s="562"/>
      <c r="H19" s="532" t="s">
        <v>447</v>
      </c>
      <c r="I19" s="201" t="s">
        <v>495</v>
      </c>
      <c r="J19" s="532" t="s">
        <v>500</v>
      </c>
      <c r="K19" s="563"/>
    </row>
    <row r="20" spans="1:11" s="178" customFormat="1" ht="13.5" customHeight="1" thickBot="1">
      <c r="A20" s="240" t="s">
        <v>320</v>
      </c>
      <c r="B20" s="240" t="s">
        <v>328</v>
      </c>
      <c r="C20" s="241">
        <v>0.7395833333333334</v>
      </c>
      <c r="D20" s="241">
        <v>0.7604166666666666</v>
      </c>
      <c r="E20" s="253">
        <v>37</v>
      </c>
      <c r="F20" s="175"/>
      <c r="G20" s="341"/>
      <c r="H20" s="215" t="s">
        <v>491</v>
      </c>
      <c r="I20" s="263"/>
      <c r="J20" s="215"/>
      <c r="K20" s="537"/>
    </row>
    <row r="21" spans="1:11" s="178" customFormat="1" ht="13.5" customHeight="1">
      <c r="A21" s="240" t="s">
        <v>369</v>
      </c>
      <c r="B21" s="240" t="s">
        <v>328</v>
      </c>
      <c r="C21" s="241">
        <v>0.7395833333333334</v>
      </c>
      <c r="D21" s="241">
        <v>0.7604166666666666</v>
      </c>
      <c r="E21" s="253">
        <v>21</v>
      </c>
      <c r="F21" s="175"/>
      <c r="G21" s="564" t="s">
        <v>269</v>
      </c>
      <c r="H21" s="262" t="s">
        <v>501</v>
      </c>
      <c r="I21" s="262" t="s">
        <v>502</v>
      </c>
      <c r="J21" s="262" t="s">
        <v>503</v>
      </c>
      <c r="K21" s="565">
        <v>186</v>
      </c>
    </row>
    <row r="22" spans="1:11" s="178" customFormat="1" ht="13.5" customHeight="1">
      <c r="A22" s="239" t="s">
        <v>304</v>
      </c>
      <c r="B22" s="240" t="s">
        <v>328</v>
      </c>
      <c r="C22" s="241">
        <v>0.7395833333333334</v>
      </c>
      <c r="D22" s="241">
        <v>0.7604166666666666</v>
      </c>
      <c r="E22" s="253">
        <v>28</v>
      </c>
      <c r="F22" s="175"/>
      <c r="G22" s="556"/>
      <c r="H22" s="214" t="s">
        <v>497</v>
      </c>
      <c r="I22" s="214" t="s">
        <v>496</v>
      </c>
      <c r="J22" s="214" t="s">
        <v>499</v>
      </c>
      <c r="K22" s="558"/>
    </row>
    <row r="23" spans="1:11" s="178" customFormat="1" ht="13.5" customHeight="1">
      <c r="A23" s="521" t="s">
        <v>372</v>
      </c>
      <c r="B23" s="513" t="s">
        <v>477</v>
      </c>
      <c r="C23" s="241">
        <v>0.7395833333333334</v>
      </c>
      <c r="D23" s="518">
        <v>0.7604166666666666</v>
      </c>
      <c r="E23" s="253">
        <v>32</v>
      </c>
      <c r="F23" s="175"/>
      <c r="G23" s="566" t="s">
        <v>256</v>
      </c>
      <c r="H23" s="201" t="s">
        <v>498</v>
      </c>
      <c r="I23" s="532" t="s">
        <v>492</v>
      </c>
      <c r="J23" s="785" t="s">
        <v>493</v>
      </c>
      <c r="K23" s="558"/>
    </row>
    <row r="24" spans="1:11" s="178" customFormat="1" ht="13.5" customHeight="1" thickBot="1">
      <c r="A24" s="513" t="s">
        <v>371</v>
      </c>
      <c r="B24" s="513" t="s">
        <v>477</v>
      </c>
      <c r="C24" s="241">
        <v>0.7395833333333334</v>
      </c>
      <c r="D24" s="241">
        <v>0.7604166666666666</v>
      </c>
      <c r="E24" s="253">
        <v>29</v>
      </c>
      <c r="F24" s="175"/>
      <c r="G24" s="567"/>
      <c r="K24" s="563"/>
    </row>
    <row r="25" spans="1:13" s="178" customFormat="1" ht="13.5" customHeight="1">
      <c r="A25" s="519"/>
      <c r="B25" s="240"/>
      <c r="C25" s="517"/>
      <c r="D25" s="241"/>
      <c r="E25" s="253"/>
      <c r="F25" s="175"/>
      <c r="G25" s="555" t="s">
        <v>270</v>
      </c>
      <c r="H25" s="213" t="s">
        <v>479</v>
      </c>
      <c r="I25" s="213" t="s">
        <v>480</v>
      </c>
      <c r="J25" s="213" t="s">
        <v>481</v>
      </c>
      <c r="K25" s="557">
        <v>165</v>
      </c>
      <c r="M25" s="174"/>
    </row>
    <row r="26" spans="1:13" s="178" customFormat="1" ht="13.5" customHeight="1">
      <c r="A26" s="239"/>
      <c r="B26" s="240"/>
      <c r="C26" s="517"/>
      <c r="D26" s="518"/>
      <c r="E26" s="253"/>
      <c r="F26" s="175"/>
      <c r="G26" s="556"/>
      <c r="H26" s="527" t="s">
        <v>482</v>
      </c>
      <c r="I26" s="214" t="s">
        <v>478</v>
      </c>
      <c r="J26" s="526" t="s">
        <v>487</v>
      </c>
      <c r="K26" s="558"/>
      <c r="M26" s="174"/>
    </row>
    <row r="27" spans="1:11" s="178" customFormat="1" ht="13.5" customHeight="1">
      <c r="A27" s="520"/>
      <c r="B27" s="520"/>
      <c r="C27" s="520"/>
      <c r="D27" s="520"/>
      <c r="E27" s="520"/>
      <c r="F27" s="175"/>
      <c r="G27" s="560" t="s">
        <v>257</v>
      </c>
      <c r="I27" s="520"/>
      <c r="K27" s="558"/>
    </row>
    <row r="28" spans="1:13" s="178" customFormat="1" ht="13.5" customHeight="1" thickBot="1">
      <c r="A28" s="247"/>
      <c r="B28" s="247"/>
      <c r="C28" s="246"/>
      <c r="D28" s="246"/>
      <c r="E28" s="248"/>
      <c r="F28" s="175"/>
      <c r="G28" s="561"/>
      <c r="H28" s="263"/>
      <c r="I28" s="263"/>
      <c r="J28" s="263"/>
      <c r="K28" s="559"/>
      <c r="M28" s="174"/>
    </row>
    <row r="29" spans="1:13" s="178" customFormat="1" ht="13.5" customHeight="1">
      <c r="A29" s="249"/>
      <c r="B29" s="250"/>
      <c r="C29" s="251"/>
      <c r="D29" s="252"/>
      <c r="E29" s="516" t="s">
        <v>204</v>
      </c>
      <c r="F29" s="175"/>
      <c r="G29" s="180"/>
      <c r="K29" s="59">
        <f>K6+K10+K16+K21+K25</f>
        <v>862</v>
      </c>
      <c r="M29" s="174"/>
    </row>
    <row r="30" spans="6:11" s="178" customFormat="1" ht="13.5" customHeight="1">
      <c r="F30" s="175"/>
      <c r="G30" s="180"/>
      <c r="H30" s="177"/>
      <c r="I30" s="177"/>
      <c r="J30" s="177"/>
      <c r="K30" s="175"/>
    </row>
    <row r="31" spans="6:11" s="178" customFormat="1" ht="13.5" customHeight="1">
      <c r="F31" s="181"/>
      <c r="G31" s="180"/>
      <c r="H31" s="177"/>
      <c r="I31" s="177"/>
      <c r="J31" s="177"/>
      <c r="K31" s="175"/>
    </row>
    <row r="32" spans="6:11" s="178" customFormat="1" ht="13.5" customHeight="1">
      <c r="F32" s="181"/>
      <c r="G32" s="180"/>
      <c r="H32" s="177"/>
      <c r="I32" s="177"/>
      <c r="J32" s="177"/>
      <c r="K32" s="175"/>
    </row>
    <row r="33" spans="6:11" s="178" customFormat="1" ht="13.5" customHeight="1">
      <c r="F33" s="181"/>
      <c r="G33" s="180"/>
      <c r="H33" s="177"/>
      <c r="I33" s="177"/>
      <c r="J33" s="177"/>
      <c r="K33" s="175"/>
    </row>
    <row r="34" spans="6:11" s="178" customFormat="1" ht="13.5" customHeight="1">
      <c r="F34" s="181"/>
      <c r="G34" s="180"/>
      <c r="H34" s="177"/>
      <c r="I34" s="177"/>
      <c r="J34" s="177"/>
      <c r="K34" s="175"/>
    </row>
    <row r="35" spans="6:11" s="178" customFormat="1" ht="13.5" customHeight="1">
      <c r="F35" s="181"/>
      <c r="G35" s="182"/>
      <c r="H35" s="177"/>
      <c r="I35" s="177"/>
      <c r="J35" s="177"/>
      <c r="K35" s="175"/>
    </row>
    <row r="36" spans="6:11" s="178" customFormat="1" ht="13.5" customHeight="1">
      <c r="F36" s="181"/>
      <c r="G36" s="182"/>
      <c r="H36" s="177"/>
      <c r="I36" s="177"/>
      <c r="J36" s="177"/>
      <c r="K36" s="175"/>
    </row>
    <row r="37" spans="6:11" s="178" customFormat="1" ht="13.5" customHeight="1">
      <c r="F37" s="181"/>
      <c r="G37" s="182"/>
      <c r="H37" s="177"/>
      <c r="I37" s="177"/>
      <c r="J37" s="177"/>
      <c r="K37" s="175"/>
    </row>
    <row r="38" spans="6:11" s="178" customFormat="1" ht="13.5" customHeight="1">
      <c r="F38" s="175"/>
      <c r="G38" s="583"/>
      <c r="H38" s="583"/>
      <c r="I38" s="583"/>
      <c r="J38" s="583"/>
      <c r="K38" s="583"/>
    </row>
    <row r="39" spans="6:11" s="178" customFormat="1" ht="13.5" customHeight="1">
      <c r="F39" s="175"/>
      <c r="G39" s="180"/>
      <c r="H39" s="177"/>
      <c r="I39" s="177"/>
      <c r="J39" s="177"/>
      <c r="K39" s="175"/>
    </row>
    <row r="40" s="178" customFormat="1" ht="13.5" customHeight="1"/>
    <row r="41" s="178" customFormat="1" ht="13.5" customHeight="1"/>
    <row r="42" s="178" customFormat="1" ht="13.5" customHeight="1"/>
    <row r="43" s="178" customFormat="1" ht="13.5" customHeight="1"/>
    <row r="44" spans="1:11" s="178" customFormat="1" ht="13.5" customHeight="1" thickBot="1">
      <c r="A44" s="584" t="s">
        <v>392</v>
      </c>
      <c r="B44" s="584"/>
      <c r="C44" s="584"/>
      <c r="D44" s="584"/>
      <c r="E44" s="584"/>
      <c r="F44" s="175"/>
      <c r="G44" s="180"/>
      <c r="H44" s="177"/>
      <c r="I44" s="177"/>
      <c r="J44" s="177"/>
      <c r="K44" s="175"/>
    </row>
    <row r="45" spans="1:11" s="178" customFormat="1" ht="13.5" customHeight="1">
      <c r="A45" s="201" t="s">
        <v>0</v>
      </c>
      <c r="B45" s="201" t="s">
        <v>251</v>
      </c>
      <c r="C45" s="40" t="s">
        <v>274</v>
      </c>
      <c r="D45" s="202" t="s">
        <v>275</v>
      </c>
      <c r="E45" s="2" t="s">
        <v>252</v>
      </c>
      <c r="F45" s="175"/>
      <c r="G45" s="208" t="s">
        <v>253</v>
      </c>
      <c r="H45" s="579" t="s">
        <v>254</v>
      </c>
      <c r="I45" s="580"/>
      <c r="J45" s="580"/>
      <c r="K45" s="581"/>
    </row>
    <row r="46" spans="1:11" s="178" customFormat="1" ht="13.5" customHeight="1" thickBot="1">
      <c r="A46" s="239" t="s">
        <v>375</v>
      </c>
      <c r="B46" s="240" t="s">
        <v>370</v>
      </c>
      <c r="C46" s="241">
        <v>0.3125</v>
      </c>
      <c r="D46" s="241">
        <v>0.3541666666666667</v>
      </c>
      <c r="E46" s="253">
        <v>10</v>
      </c>
      <c r="F46" s="175"/>
      <c r="G46" s="209"/>
      <c r="H46" s="210"/>
      <c r="I46" s="211"/>
      <c r="J46" s="211"/>
      <c r="K46" s="212"/>
    </row>
    <row r="47" spans="1:11" s="178" customFormat="1" ht="13.5" customHeight="1">
      <c r="A47" s="240" t="s">
        <v>321</v>
      </c>
      <c r="B47" s="240" t="s">
        <v>328</v>
      </c>
      <c r="C47" s="241">
        <v>0.3333333333333333</v>
      </c>
      <c r="D47" s="241">
        <v>0.3541666666666667</v>
      </c>
      <c r="E47" s="253">
        <v>26</v>
      </c>
      <c r="F47" s="175"/>
      <c r="G47" s="568" t="s">
        <v>267</v>
      </c>
      <c r="H47" s="522" t="s">
        <v>449</v>
      </c>
      <c r="I47" s="216" t="s">
        <v>450</v>
      </c>
      <c r="J47" s="213" t="s">
        <v>451</v>
      </c>
      <c r="K47" s="577">
        <v>168</v>
      </c>
    </row>
    <row r="48" spans="1:11" s="178" customFormat="1" ht="13.5" customHeight="1">
      <c r="A48" s="240" t="s">
        <v>320</v>
      </c>
      <c r="B48" s="240" t="s">
        <v>328</v>
      </c>
      <c r="C48" s="241">
        <v>0.3333333333333333</v>
      </c>
      <c r="D48" s="241">
        <v>0.3541666666666667</v>
      </c>
      <c r="E48" s="253">
        <v>37</v>
      </c>
      <c r="F48" s="175"/>
      <c r="G48" s="569"/>
      <c r="H48" s="214" t="s">
        <v>452</v>
      </c>
      <c r="I48" s="214" t="s">
        <v>453</v>
      </c>
      <c r="J48" s="214" t="s">
        <v>454</v>
      </c>
      <c r="K48" s="578"/>
    </row>
    <row r="49" spans="1:11" s="178" customFormat="1" ht="13.5" customHeight="1">
      <c r="A49" s="240" t="s">
        <v>369</v>
      </c>
      <c r="B49" s="240" t="s">
        <v>328</v>
      </c>
      <c r="C49" s="241">
        <v>0.3333333333333333</v>
      </c>
      <c r="D49" s="241">
        <v>0.3541666666666667</v>
      </c>
      <c r="E49" s="253">
        <v>21</v>
      </c>
      <c r="F49" s="175"/>
      <c r="G49" s="570" t="s">
        <v>255</v>
      </c>
      <c r="H49" s="214" t="s">
        <v>448</v>
      </c>
      <c r="I49" s="214" t="s">
        <v>455</v>
      </c>
      <c r="J49" s="214" t="s">
        <v>456</v>
      </c>
      <c r="K49" s="578"/>
    </row>
    <row r="50" spans="1:11" s="178" customFormat="1" ht="13.5" customHeight="1" thickBot="1">
      <c r="A50" s="239" t="s">
        <v>304</v>
      </c>
      <c r="B50" s="240" t="s">
        <v>328</v>
      </c>
      <c r="C50" s="241">
        <v>0.3333333333333333</v>
      </c>
      <c r="D50" s="241">
        <v>0.3541666666666667</v>
      </c>
      <c r="E50" s="253">
        <v>28</v>
      </c>
      <c r="F50" s="175"/>
      <c r="G50" s="571"/>
      <c r="H50" s="216" t="s">
        <v>464</v>
      </c>
      <c r="K50" s="578"/>
    </row>
    <row r="51" spans="1:11" s="178" customFormat="1" ht="13.5" customHeight="1">
      <c r="A51" s="521" t="s">
        <v>372</v>
      </c>
      <c r="B51" s="513" t="s">
        <v>477</v>
      </c>
      <c r="C51" s="241">
        <v>0.3125</v>
      </c>
      <c r="D51" s="518">
        <v>0.3333333333333333</v>
      </c>
      <c r="E51" s="253">
        <v>32</v>
      </c>
      <c r="F51" s="175"/>
      <c r="G51" s="572" t="s">
        <v>268</v>
      </c>
      <c r="H51" s="523" t="s">
        <v>457</v>
      </c>
      <c r="I51" s="213" t="s">
        <v>458</v>
      </c>
      <c r="J51" s="524" t="s">
        <v>459</v>
      </c>
      <c r="K51" s="573">
        <v>160</v>
      </c>
    </row>
    <row r="52" spans="1:11" s="178" customFormat="1" ht="13.5" customHeight="1">
      <c r="A52" s="513" t="s">
        <v>371</v>
      </c>
      <c r="B52" s="513" t="s">
        <v>477</v>
      </c>
      <c r="C52" s="241">
        <v>0.3125</v>
      </c>
      <c r="D52" s="241">
        <v>0.3333333333333333</v>
      </c>
      <c r="E52" s="253">
        <v>29</v>
      </c>
      <c r="F52" s="175"/>
      <c r="G52" s="562"/>
      <c r="H52" s="214" t="s">
        <v>460</v>
      </c>
      <c r="I52" s="214" t="s">
        <v>461</v>
      </c>
      <c r="J52" s="525" t="s">
        <v>462</v>
      </c>
      <c r="K52" s="574"/>
    </row>
    <row r="53" spans="1:11" s="178" customFormat="1" ht="13.5" customHeight="1">
      <c r="A53" s="519"/>
      <c r="B53" s="240"/>
      <c r="C53" s="517"/>
      <c r="D53" s="241"/>
      <c r="E53" s="253"/>
      <c r="F53" s="175"/>
      <c r="G53" s="575" t="s">
        <v>271</v>
      </c>
      <c r="H53" s="526" t="s">
        <v>463</v>
      </c>
      <c r="I53" s="214" t="s">
        <v>466</v>
      </c>
      <c r="J53" s="527" t="s">
        <v>465</v>
      </c>
      <c r="K53" s="574"/>
    </row>
    <row r="54" spans="1:11" s="178" customFormat="1" ht="13.5" customHeight="1">
      <c r="A54" s="239"/>
      <c r="B54" s="240"/>
      <c r="C54" s="241"/>
      <c r="D54" s="241"/>
      <c r="E54" s="253"/>
      <c r="F54" s="175"/>
      <c r="G54" s="576"/>
      <c r="H54" s="528" t="s">
        <v>468</v>
      </c>
      <c r="I54" s="225" t="s">
        <v>373</v>
      </c>
      <c r="J54" s="527" t="s">
        <v>467</v>
      </c>
      <c r="K54" s="574"/>
    </row>
    <row r="55" spans="1:11" s="178" customFormat="1" ht="13.5" customHeight="1">
      <c r="A55" s="244"/>
      <c r="B55" s="240"/>
      <c r="C55" s="241"/>
      <c r="D55" s="241"/>
      <c r="E55" s="242"/>
      <c r="F55" s="175"/>
      <c r="G55" s="576"/>
      <c r="H55" s="529" t="s">
        <v>469</v>
      </c>
      <c r="I55" s="530" t="s">
        <v>470</v>
      </c>
      <c r="J55" s="531" t="s">
        <v>471</v>
      </c>
      <c r="K55" s="574"/>
    </row>
    <row r="56" spans="1:11" s="178" customFormat="1" ht="13.5" customHeight="1" thickBot="1">
      <c r="A56" s="244"/>
      <c r="B56" s="240"/>
      <c r="C56" s="241"/>
      <c r="D56" s="241"/>
      <c r="E56" s="242"/>
      <c r="F56" s="175"/>
      <c r="G56" s="534"/>
      <c r="H56" s="535" t="s">
        <v>472</v>
      </c>
      <c r="I56" s="536" t="s">
        <v>473</v>
      </c>
      <c r="J56" s="536"/>
      <c r="K56" s="533"/>
    </row>
    <row r="57" spans="1:11" s="178" customFormat="1" ht="13.5" customHeight="1">
      <c r="A57" s="244"/>
      <c r="B57" s="240"/>
      <c r="C57" s="241"/>
      <c r="D57" s="241"/>
      <c r="E57" s="242"/>
      <c r="F57" s="175"/>
      <c r="G57" s="555" t="s">
        <v>272</v>
      </c>
      <c r="H57" s="213" t="s">
        <v>483</v>
      </c>
      <c r="I57" s="213" t="s">
        <v>484</v>
      </c>
      <c r="J57" s="213" t="s">
        <v>485</v>
      </c>
      <c r="K57" s="557">
        <v>183</v>
      </c>
    </row>
    <row r="58" spans="1:12" ht="13.5" customHeight="1">
      <c r="A58" s="244"/>
      <c r="B58" s="240"/>
      <c r="C58" s="241"/>
      <c r="D58" s="241"/>
      <c r="E58" s="255"/>
      <c r="F58" s="175"/>
      <c r="G58" s="562"/>
      <c r="H58" s="214" t="s">
        <v>486</v>
      </c>
      <c r="I58" s="532" t="s">
        <v>494</v>
      </c>
      <c r="J58" s="214" t="s">
        <v>374</v>
      </c>
      <c r="K58" s="558"/>
      <c r="L58" s="178"/>
    </row>
    <row r="59" spans="1:12" ht="13.5" customHeight="1">
      <c r="A59" s="244"/>
      <c r="B59" s="240"/>
      <c r="C59" s="241"/>
      <c r="D59" s="241"/>
      <c r="E59" s="255"/>
      <c r="F59" s="174"/>
      <c r="G59" s="564" t="s">
        <v>273</v>
      </c>
      <c r="H59" s="214" t="s">
        <v>488</v>
      </c>
      <c r="I59" s="214" t="s">
        <v>489</v>
      </c>
      <c r="J59" s="532" t="s">
        <v>490</v>
      </c>
      <c r="K59" s="558"/>
      <c r="L59" s="178"/>
    </row>
    <row r="60" spans="1:12" ht="13.5" customHeight="1">
      <c r="A60" s="254"/>
      <c r="B60" s="240"/>
      <c r="C60" s="241"/>
      <c r="D60" s="243"/>
      <c r="E60" s="255"/>
      <c r="F60" s="174"/>
      <c r="G60" s="562"/>
      <c r="H60" s="532" t="s">
        <v>447</v>
      </c>
      <c r="I60" s="201" t="s">
        <v>495</v>
      </c>
      <c r="J60" s="532" t="s">
        <v>500</v>
      </c>
      <c r="K60" s="563"/>
      <c r="L60" s="178"/>
    </row>
    <row r="61" spans="1:12" ht="13.5" customHeight="1" thickBot="1">
      <c r="A61" s="244"/>
      <c r="B61" s="240"/>
      <c r="C61" s="241"/>
      <c r="D61" s="241"/>
      <c r="E61" s="255"/>
      <c r="F61" s="184"/>
      <c r="G61" s="341"/>
      <c r="H61" s="215" t="s">
        <v>491</v>
      </c>
      <c r="I61" s="263"/>
      <c r="J61" s="215"/>
      <c r="K61" s="537"/>
      <c r="L61" s="178"/>
    </row>
    <row r="62" spans="1:12" ht="13.5" customHeight="1">
      <c r="A62" s="244"/>
      <c r="B62" s="240"/>
      <c r="C62" s="241"/>
      <c r="D62" s="241"/>
      <c r="E62" s="257"/>
      <c r="F62" s="184"/>
      <c r="G62" s="564" t="s">
        <v>269</v>
      </c>
      <c r="H62" s="262" t="s">
        <v>501</v>
      </c>
      <c r="I62" s="262" t="s">
        <v>502</v>
      </c>
      <c r="J62" s="262" t="s">
        <v>503</v>
      </c>
      <c r="K62" s="565">
        <v>186</v>
      </c>
      <c r="L62" s="178"/>
    </row>
    <row r="63" spans="1:14" ht="13.5" customHeight="1">
      <c r="A63" s="244"/>
      <c r="B63" s="240"/>
      <c r="C63" s="241"/>
      <c r="D63" s="241"/>
      <c r="E63" s="257"/>
      <c r="F63" s="184"/>
      <c r="G63" s="556"/>
      <c r="H63" s="214" t="s">
        <v>497</v>
      </c>
      <c r="I63" s="214" t="s">
        <v>496</v>
      </c>
      <c r="J63" s="214" t="s">
        <v>499</v>
      </c>
      <c r="K63" s="558"/>
      <c r="M63" s="538" t="s">
        <v>234</v>
      </c>
      <c r="N63" s="539" t="s">
        <v>234</v>
      </c>
    </row>
    <row r="64" spans="1:11" ht="13.5" customHeight="1">
      <c r="A64" s="244"/>
      <c r="B64" s="240"/>
      <c r="C64" s="241"/>
      <c r="D64" s="241"/>
      <c r="E64" s="258"/>
      <c r="F64" s="59"/>
      <c r="G64" s="566" t="s">
        <v>256</v>
      </c>
      <c r="H64" s="201" t="s">
        <v>498</v>
      </c>
      <c r="I64" s="532" t="s">
        <v>492</v>
      </c>
      <c r="J64" s="785" t="s">
        <v>493</v>
      </c>
      <c r="K64" s="558"/>
    </row>
    <row r="65" spans="1:11" ht="13.5" customHeight="1" thickBot="1">
      <c r="A65" s="259"/>
      <c r="B65" s="258"/>
      <c r="C65" s="258"/>
      <c r="D65" s="245"/>
      <c r="E65" s="258"/>
      <c r="G65" s="567"/>
      <c r="H65" s="178"/>
      <c r="I65" s="178"/>
      <c r="J65" s="178"/>
      <c r="K65" s="563"/>
    </row>
    <row r="66" spans="1:11" ht="13.5" customHeight="1">
      <c r="A66" s="260"/>
      <c r="B66" s="261"/>
      <c r="C66" s="261"/>
      <c r="D66" s="256"/>
      <c r="E66" s="258">
        <f>SUM(E46:E65)</f>
        <v>183</v>
      </c>
      <c r="G66" s="555" t="s">
        <v>270</v>
      </c>
      <c r="H66" s="213" t="s">
        <v>479</v>
      </c>
      <c r="I66" s="213" t="s">
        <v>480</v>
      </c>
      <c r="J66" s="213" t="s">
        <v>481</v>
      </c>
      <c r="K66" s="557">
        <v>165</v>
      </c>
    </row>
    <row r="67" spans="5:13" ht="13.5" customHeight="1">
      <c r="E67" s="183"/>
      <c r="G67" s="556"/>
      <c r="H67" s="527" t="s">
        <v>482</v>
      </c>
      <c r="I67" s="214" t="s">
        <v>478</v>
      </c>
      <c r="J67" s="526" t="s">
        <v>487</v>
      </c>
      <c r="K67" s="558"/>
      <c r="M67" s="535" t="s">
        <v>504</v>
      </c>
    </row>
    <row r="68" spans="7:11" ht="13.5" customHeight="1">
      <c r="G68" s="560" t="s">
        <v>257</v>
      </c>
      <c r="H68" s="178"/>
      <c r="I68" s="520"/>
      <c r="J68" s="178"/>
      <c r="K68" s="558"/>
    </row>
    <row r="69" spans="7:11" ht="13.5" customHeight="1" thickBot="1">
      <c r="G69" s="561"/>
      <c r="H69" s="263"/>
      <c r="I69" s="263"/>
      <c r="J69" s="263"/>
      <c r="K69" s="559"/>
    </row>
    <row r="70" spans="7:11" ht="13.5" customHeight="1">
      <c r="G70" s="180"/>
      <c r="H70" s="178"/>
      <c r="I70" s="178"/>
      <c r="J70" s="178"/>
      <c r="K70" s="59">
        <f>K47+K51+K57+K62+K66</f>
        <v>862</v>
      </c>
    </row>
  </sheetData>
  <sheetProtection/>
  <mergeCells count="37">
    <mergeCell ref="G10:G11"/>
    <mergeCell ref="G12:G14"/>
    <mergeCell ref="G27:G28"/>
    <mergeCell ref="A44:E44"/>
    <mergeCell ref="A1:K1"/>
    <mergeCell ref="A3:E3"/>
    <mergeCell ref="H4:K4"/>
    <mergeCell ref="G16:G17"/>
    <mergeCell ref="K6:K9"/>
    <mergeCell ref="G6:G7"/>
    <mergeCell ref="G8:G9"/>
    <mergeCell ref="K10:K14"/>
    <mergeCell ref="H45:K45"/>
    <mergeCell ref="A16:E16"/>
    <mergeCell ref="K21:K24"/>
    <mergeCell ref="G38:K38"/>
    <mergeCell ref="G21:G22"/>
    <mergeCell ref="G25:G26"/>
    <mergeCell ref="G18:G19"/>
    <mergeCell ref="G23:G24"/>
    <mergeCell ref="K25:K28"/>
    <mergeCell ref="K16:K19"/>
    <mergeCell ref="G47:G48"/>
    <mergeCell ref="G49:G50"/>
    <mergeCell ref="G51:G52"/>
    <mergeCell ref="K51:K55"/>
    <mergeCell ref="G53:G55"/>
    <mergeCell ref="K47:K50"/>
    <mergeCell ref="G66:G67"/>
    <mergeCell ref="K66:K69"/>
    <mergeCell ref="G68:G69"/>
    <mergeCell ref="G57:G58"/>
    <mergeCell ref="K57:K60"/>
    <mergeCell ref="G59:G60"/>
    <mergeCell ref="G62:G63"/>
    <mergeCell ref="K62:K65"/>
    <mergeCell ref="G64:G65"/>
  </mergeCells>
  <printOptions/>
  <pageMargins left="0.2362204724409449" right="0.2362204724409449" top="0.5511811023622047"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M146"/>
  <sheetViews>
    <sheetView zoomScalePageLayoutView="0" workbookViewId="0" topLeftCell="A52">
      <selection activeCell="AM67" sqref="AM67"/>
    </sheetView>
  </sheetViews>
  <sheetFormatPr defaultColWidth="9.00390625" defaultRowHeight="13.5"/>
  <cols>
    <col min="1" max="1" width="4.375" style="73" customWidth="1"/>
    <col min="2" max="2" width="4.375" style="74" customWidth="1"/>
    <col min="3" max="3" width="22.625" style="74" customWidth="1"/>
    <col min="4" max="4" width="12.125" style="74" customWidth="1"/>
    <col min="5" max="14" width="5.50390625" style="74" customWidth="1"/>
    <col min="15" max="15" width="3.375" style="74" customWidth="1"/>
    <col min="16" max="16" width="4.375" style="77" hidden="1" customWidth="1"/>
    <col min="17" max="17" width="3.50390625" style="74" hidden="1" customWidth="1"/>
    <col min="18" max="18" width="29.625" style="74" hidden="1" customWidth="1"/>
    <col min="19" max="19" width="5.00390625" style="74" hidden="1" customWidth="1"/>
    <col min="20" max="20" width="4.75390625" style="74" hidden="1" customWidth="1"/>
    <col min="21" max="21" width="5.125" style="74" hidden="1" customWidth="1"/>
    <col min="22" max="23" width="4.875" style="74" hidden="1" customWidth="1"/>
    <col min="24" max="24" width="5.25390625" style="74" hidden="1" customWidth="1"/>
    <col min="25" max="25" width="10.25390625" style="74" hidden="1" customWidth="1"/>
    <col min="26" max="26" width="4.625" style="74" hidden="1" customWidth="1"/>
    <col min="27" max="27" width="8.375" style="74" hidden="1" customWidth="1"/>
    <col min="28" max="28" width="4.625" style="74" hidden="1" customWidth="1"/>
    <col min="29" max="29" width="12.625" style="74" hidden="1" customWidth="1"/>
    <col min="30" max="30" width="9.375" style="74" hidden="1" customWidth="1"/>
    <col min="31" max="31" width="10.625" style="74" hidden="1" customWidth="1"/>
    <col min="32" max="32" width="12.125" style="78" hidden="1" customWidth="1"/>
    <col min="33" max="34" width="2.75390625" style="78" hidden="1" customWidth="1"/>
    <col min="35" max="35" width="11.25390625" style="79" hidden="1" customWidth="1"/>
    <col min="36" max="36" width="10.00390625" style="74" hidden="1" customWidth="1"/>
    <col min="37" max="37" width="9.00390625" style="74" hidden="1" customWidth="1"/>
    <col min="38" max="16384" width="9.00390625" style="74" customWidth="1"/>
  </cols>
  <sheetData>
    <row r="1" spans="3:18" ht="15.75">
      <c r="C1" s="75" t="s">
        <v>130</v>
      </c>
      <c r="D1" s="76" t="s">
        <v>384</v>
      </c>
      <c r="R1" s="75" t="s">
        <v>52</v>
      </c>
    </row>
    <row r="2" ht="13.5" thickBot="1"/>
    <row r="3" spans="1:36" ht="19.5" customHeight="1">
      <c r="A3" s="380"/>
      <c r="B3" s="381"/>
      <c r="C3" s="365" t="s">
        <v>131</v>
      </c>
      <c r="D3" s="365" t="s">
        <v>132</v>
      </c>
      <c r="E3" s="591" t="s">
        <v>133</v>
      </c>
      <c r="F3" s="592"/>
      <c r="G3" s="593"/>
      <c r="H3" s="591" t="s">
        <v>134</v>
      </c>
      <c r="I3" s="592"/>
      <c r="J3" s="593"/>
      <c r="K3" s="591" t="s">
        <v>135</v>
      </c>
      <c r="L3" s="594"/>
      <c r="M3" s="595"/>
      <c r="N3" s="382" t="s">
        <v>136</v>
      </c>
      <c r="O3" s="81"/>
      <c r="P3" s="82"/>
      <c r="Q3" s="83"/>
      <c r="R3" s="84" t="s">
        <v>0</v>
      </c>
      <c r="S3" s="85" t="s">
        <v>53</v>
      </c>
      <c r="T3" s="86"/>
      <c r="U3" s="87"/>
      <c r="V3" s="86" t="s">
        <v>54</v>
      </c>
      <c r="W3" s="86"/>
      <c r="X3" s="86"/>
      <c r="Y3" s="88" t="s">
        <v>120</v>
      </c>
      <c r="Z3" s="85" t="s">
        <v>55</v>
      </c>
      <c r="AA3" s="88" t="s">
        <v>56</v>
      </c>
      <c r="AB3" s="589" t="s">
        <v>121</v>
      </c>
      <c r="AC3" s="590"/>
      <c r="AD3" s="89" t="s">
        <v>57</v>
      </c>
      <c r="AE3" s="90" t="s">
        <v>58</v>
      </c>
      <c r="AF3" s="587" t="s">
        <v>59</v>
      </c>
      <c r="AG3" s="71">
        <v>1</v>
      </c>
      <c r="AH3" s="71">
        <v>2</v>
      </c>
      <c r="AI3" s="91" t="s">
        <v>60</v>
      </c>
      <c r="AJ3" s="74" t="s">
        <v>93</v>
      </c>
    </row>
    <row r="4" spans="1:36" ht="19.5" customHeight="1" thickBot="1">
      <c r="A4" s="383"/>
      <c r="B4" s="384"/>
      <c r="C4" s="346"/>
      <c r="D4" s="346"/>
      <c r="E4" s="376" t="s">
        <v>137</v>
      </c>
      <c r="F4" s="376" t="s">
        <v>138</v>
      </c>
      <c r="G4" s="385" t="s">
        <v>329</v>
      </c>
      <c r="H4" s="376" t="s">
        <v>137</v>
      </c>
      <c r="I4" s="376" t="s">
        <v>138</v>
      </c>
      <c r="J4" s="385" t="s">
        <v>329</v>
      </c>
      <c r="K4" s="376" t="s">
        <v>137</v>
      </c>
      <c r="L4" s="376" t="s">
        <v>62</v>
      </c>
      <c r="M4" s="385" t="s">
        <v>351</v>
      </c>
      <c r="N4" s="386" t="s">
        <v>139</v>
      </c>
      <c r="O4" s="81"/>
      <c r="P4" s="92"/>
      <c r="Q4" s="93"/>
      <c r="R4" s="94"/>
      <c r="S4" s="95" t="s">
        <v>61</v>
      </c>
      <c r="T4" s="96" t="s">
        <v>62</v>
      </c>
      <c r="U4" s="97" t="s">
        <v>64</v>
      </c>
      <c r="V4" s="98" t="s">
        <v>61</v>
      </c>
      <c r="W4" s="96" t="s">
        <v>62</v>
      </c>
      <c r="X4" s="96" t="s">
        <v>64</v>
      </c>
      <c r="Y4" s="99" t="s">
        <v>65</v>
      </c>
      <c r="Z4" s="100" t="s">
        <v>66</v>
      </c>
      <c r="AA4" s="99" t="s">
        <v>65</v>
      </c>
      <c r="AB4" s="101" t="s">
        <v>63</v>
      </c>
      <c r="AC4" s="99" t="s">
        <v>65</v>
      </c>
      <c r="AD4" s="102" t="s">
        <v>94</v>
      </c>
      <c r="AE4" s="103"/>
      <c r="AF4" s="588"/>
      <c r="AG4" s="72" t="s">
        <v>95</v>
      </c>
      <c r="AH4" s="72" t="s">
        <v>95</v>
      </c>
      <c r="AI4" s="104"/>
      <c r="AJ4" s="105" t="s">
        <v>96</v>
      </c>
    </row>
    <row r="5" spans="1:36" ht="19.5" customHeight="1">
      <c r="A5" s="357"/>
      <c r="B5" s="363">
        <v>1</v>
      </c>
      <c r="C5" s="364" t="s">
        <v>352</v>
      </c>
      <c r="D5" s="364" t="s">
        <v>352</v>
      </c>
      <c r="E5" s="365">
        <v>6</v>
      </c>
      <c r="F5" s="365">
        <v>5</v>
      </c>
      <c r="G5" s="365">
        <f aca="true" t="shared" si="0" ref="G5:G59">E5+F5</f>
        <v>11</v>
      </c>
      <c r="H5" s="365">
        <v>12</v>
      </c>
      <c r="I5" s="365">
        <v>10</v>
      </c>
      <c r="J5" s="365">
        <f aca="true" t="shared" si="1" ref="J5:J59">I5+H5</f>
        <v>22</v>
      </c>
      <c r="K5" s="365">
        <v>0</v>
      </c>
      <c r="L5" s="365">
        <v>0</v>
      </c>
      <c r="M5" s="365">
        <f aca="true" t="shared" si="2" ref="M5:M59">L5+K5</f>
        <v>0</v>
      </c>
      <c r="N5" s="366">
        <v>11</v>
      </c>
      <c r="O5" s="59"/>
      <c r="P5" s="106"/>
      <c r="Q5" s="107">
        <v>1</v>
      </c>
      <c r="R5" s="108" t="str">
        <f aca="true" t="shared" si="3" ref="R5:R24">C5</f>
        <v>エリエールＳＲＴ</v>
      </c>
      <c r="S5" s="109">
        <f aca="true" t="shared" si="4" ref="S5:T24">E5</f>
        <v>6</v>
      </c>
      <c r="T5" s="109">
        <f t="shared" si="4"/>
        <v>5</v>
      </c>
      <c r="U5" s="110">
        <f>S5+T5</f>
        <v>11</v>
      </c>
      <c r="V5" s="111">
        <f aca="true" t="shared" si="5" ref="V5:W24">H5</f>
        <v>12</v>
      </c>
      <c r="W5" s="111">
        <f t="shared" si="5"/>
        <v>10</v>
      </c>
      <c r="X5" s="112">
        <f>V5+W5</f>
        <v>22</v>
      </c>
      <c r="Y5" s="113">
        <f>X5*1000</f>
        <v>22000</v>
      </c>
      <c r="Z5" s="114">
        <f aca="true" t="shared" si="6" ref="Z5:Z62">(K5+M5)</f>
        <v>0</v>
      </c>
      <c r="AA5" s="115">
        <f>Z5*2000</f>
        <v>0</v>
      </c>
      <c r="AB5" s="2">
        <f>N5</f>
        <v>11</v>
      </c>
      <c r="AC5" s="115">
        <f>AB5*1000</f>
        <v>11000</v>
      </c>
      <c r="AD5" s="116">
        <v>5000</v>
      </c>
      <c r="AE5" s="117">
        <f aca="true" t="shared" si="7" ref="AE5:AE12">IF(G5=0,0,Y5+AA5+AC5+AD5)</f>
        <v>38000</v>
      </c>
      <c r="AF5" s="118"/>
      <c r="AG5" s="119"/>
      <c r="AH5" s="119"/>
      <c r="AI5" s="120"/>
      <c r="AJ5" s="121">
        <f>AE5-AI5</f>
        <v>38000</v>
      </c>
    </row>
    <row r="6" spans="1:36" ht="19.5" customHeight="1">
      <c r="A6" s="266"/>
      <c r="B6" s="367">
        <v>2</v>
      </c>
      <c r="C6" s="368" t="s">
        <v>205</v>
      </c>
      <c r="D6" s="369" t="s">
        <v>205</v>
      </c>
      <c r="E6" s="370">
        <v>5</v>
      </c>
      <c r="F6" s="370">
        <v>9</v>
      </c>
      <c r="G6" s="370">
        <f t="shared" si="0"/>
        <v>14</v>
      </c>
      <c r="H6" s="2">
        <v>10</v>
      </c>
      <c r="I6" s="2">
        <v>16</v>
      </c>
      <c r="J6" s="2">
        <f t="shared" si="1"/>
        <v>26</v>
      </c>
      <c r="K6" s="370">
        <v>2</v>
      </c>
      <c r="L6" s="370">
        <v>1</v>
      </c>
      <c r="M6" s="2">
        <f t="shared" si="2"/>
        <v>3</v>
      </c>
      <c r="N6" s="358">
        <v>14</v>
      </c>
      <c r="O6" s="81"/>
      <c r="P6" s="122"/>
      <c r="Q6" s="123">
        <f>Q5+1</f>
        <v>2</v>
      </c>
      <c r="R6" s="124" t="str">
        <f t="shared" si="3"/>
        <v>ファイブテン新居浜</v>
      </c>
      <c r="S6" s="109">
        <f t="shared" si="4"/>
        <v>5</v>
      </c>
      <c r="T6" s="109">
        <f t="shared" si="4"/>
        <v>9</v>
      </c>
      <c r="U6" s="110">
        <f>S6+T6</f>
        <v>14</v>
      </c>
      <c r="V6" s="111">
        <f t="shared" si="5"/>
        <v>10</v>
      </c>
      <c r="W6" s="111">
        <f t="shared" si="5"/>
        <v>16</v>
      </c>
      <c r="X6" s="112">
        <f>V6+W6</f>
        <v>26</v>
      </c>
      <c r="Y6" s="113">
        <f>X6*1000</f>
        <v>26000</v>
      </c>
      <c r="Z6" s="114">
        <f t="shared" si="6"/>
        <v>5</v>
      </c>
      <c r="AA6" s="115">
        <f>Z6*2000</f>
        <v>10000</v>
      </c>
      <c r="AB6" s="2">
        <f>N6</f>
        <v>14</v>
      </c>
      <c r="AC6" s="115">
        <f aca="true" t="shared" si="8" ref="AC6:AC62">AB6*1000</f>
        <v>14000</v>
      </c>
      <c r="AD6" s="116">
        <v>5000</v>
      </c>
      <c r="AE6" s="117">
        <f t="shared" si="7"/>
        <v>55000</v>
      </c>
      <c r="AF6" s="118"/>
      <c r="AG6" s="119"/>
      <c r="AH6" s="119"/>
      <c r="AI6" s="120"/>
      <c r="AJ6" s="121">
        <f aca="true" t="shared" si="9" ref="AJ6:AJ62">AE6-AI6</f>
        <v>55000</v>
      </c>
    </row>
    <row r="7" spans="1:37" ht="19.5" customHeight="1">
      <c r="A7" s="356" t="s">
        <v>122</v>
      </c>
      <c r="B7" s="367">
        <v>3</v>
      </c>
      <c r="C7" s="6" t="s">
        <v>206</v>
      </c>
      <c r="D7" s="6" t="s">
        <v>206</v>
      </c>
      <c r="E7" s="2">
        <v>3</v>
      </c>
      <c r="F7" s="2">
        <v>4</v>
      </c>
      <c r="G7" s="2">
        <f t="shared" si="0"/>
        <v>7</v>
      </c>
      <c r="H7" s="2">
        <v>5</v>
      </c>
      <c r="I7" s="2">
        <v>7</v>
      </c>
      <c r="J7" s="2">
        <f t="shared" si="1"/>
        <v>12</v>
      </c>
      <c r="K7" s="2">
        <v>0</v>
      </c>
      <c r="L7" s="2">
        <v>0</v>
      </c>
      <c r="M7" s="2">
        <f t="shared" si="2"/>
        <v>0</v>
      </c>
      <c r="N7" s="358">
        <v>6</v>
      </c>
      <c r="O7" s="81"/>
      <c r="P7" s="122" t="s">
        <v>122</v>
      </c>
      <c r="Q7" s="123">
        <f aca="true" t="shared" si="10" ref="Q7:Q62">Q6+1</f>
        <v>3</v>
      </c>
      <c r="R7" s="108" t="str">
        <f t="shared" si="3"/>
        <v>ファイブテン東予</v>
      </c>
      <c r="S7" s="109">
        <f t="shared" si="4"/>
        <v>3</v>
      </c>
      <c r="T7" s="109">
        <f t="shared" si="4"/>
        <v>4</v>
      </c>
      <c r="U7" s="110">
        <f>S7+T7</f>
        <v>7</v>
      </c>
      <c r="V7" s="111">
        <f t="shared" si="5"/>
        <v>5</v>
      </c>
      <c r="W7" s="111">
        <f t="shared" si="5"/>
        <v>7</v>
      </c>
      <c r="X7" s="112">
        <f>V7+W7</f>
        <v>12</v>
      </c>
      <c r="Y7" s="113">
        <f>X7*1000</f>
        <v>12000</v>
      </c>
      <c r="Z7" s="114">
        <f t="shared" si="6"/>
        <v>0</v>
      </c>
      <c r="AA7" s="115">
        <f>Z7*2000</f>
        <v>0</v>
      </c>
      <c r="AB7" s="2">
        <f aca="true" t="shared" si="11" ref="AB7:AB62">N7</f>
        <v>6</v>
      </c>
      <c r="AC7" s="115">
        <f t="shared" si="8"/>
        <v>6000</v>
      </c>
      <c r="AD7" s="116">
        <v>5000</v>
      </c>
      <c r="AE7" s="117">
        <f t="shared" si="7"/>
        <v>23000</v>
      </c>
      <c r="AF7" s="118"/>
      <c r="AG7" s="119"/>
      <c r="AH7" s="119"/>
      <c r="AI7" s="120"/>
      <c r="AJ7" s="121">
        <f t="shared" si="9"/>
        <v>23000</v>
      </c>
      <c r="AK7" s="74" t="s">
        <v>97</v>
      </c>
    </row>
    <row r="8" spans="1:36" ht="19.5" customHeight="1">
      <c r="A8" s="267"/>
      <c r="B8" s="367">
        <v>4</v>
      </c>
      <c r="C8" s="6" t="s">
        <v>353</v>
      </c>
      <c r="D8" s="6" t="s">
        <v>354</v>
      </c>
      <c r="E8" s="2">
        <v>2</v>
      </c>
      <c r="F8" s="2">
        <v>0</v>
      </c>
      <c r="G8" s="2">
        <f t="shared" si="0"/>
        <v>2</v>
      </c>
      <c r="H8" s="2">
        <v>3</v>
      </c>
      <c r="I8" s="2">
        <v>0</v>
      </c>
      <c r="J8" s="2">
        <f t="shared" si="1"/>
        <v>3</v>
      </c>
      <c r="K8" s="2">
        <v>0</v>
      </c>
      <c r="L8" s="2">
        <v>0</v>
      </c>
      <c r="M8" s="2">
        <f t="shared" si="2"/>
        <v>0</v>
      </c>
      <c r="N8" s="358">
        <v>2</v>
      </c>
      <c r="O8" s="81"/>
      <c r="P8" s="122"/>
      <c r="Q8" s="123">
        <f t="shared" si="10"/>
        <v>4</v>
      </c>
      <c r="R8" s="108" t="str">
        <f t="shared" si="3"/>
        <v>エンジョイスポーツジーアップ</v>
      </c>
      <c r="S8" s="109">
        <f t="shared" si="4"/>
        <v>2</v>
      </c>
      <c r="T8" s="109">
        <f t="shared" si="4"/>
        <v>0</v>
      </c>
      <c r="U8" s="110">
        <f aca="true" t="shared" si="12" ref="U8:U62">S8+T8</f>
        <v>2</v>
      </c>
      <c r="V8" s="111">
        <f t="shared" si="5"/>
        <v>3</v>
      </c>
      <c r="W8" s="111">
        <f t="shared" si="5"/>
        <v>0</v>
      </c>
      <c r="X8" s="112">
        <f aca="true" t="shared" si="13" ref="X8:X62">V8+W8</f>
        <v>3</v>
      </c>
      <c r="Y8" s="113">
        <f aca="true" t="shared" si="14" ref="Y8:Y62">X8*1000</f>
        <v>3000</v>
      </c>
      <c r="Z8" s="114">
        <f t="shared" si="6"/>
        <v>0</v>
      </c>
      <c r="AA8" s="115">
        <f aca="true" t="shared" si="15" ref="AA8:AA62">Z8*2000</f>
        <v>0</v>
      </c>
      <c r="AB8" s="2">
        <f t="shared" si="11"/>
        <v>2</v>
      </c>
      <c r="AC8" s="115">
        <f t="shared" si="8"/>
        <v>2000</v>
      </c>
      <c r="AD8" s="116">
        <v>5000</v>
      </c>
      <c r="AE8" s="117">
        <f t="shared" si="7"/>
        <v>10000</v>
      </c>
      <c r="AF8" s="118"/>
      <c r="AG8" s="118"/>
      <c r="AH8" s="118"/>
      <c r="AI8" s="120"/>
      <c r="AJ8" s="121">
        <f t="shared" si="9"/>
        <v>10000</v>
      </c>
    </row>
    <row r="9" spans="1:36" ht="19.5" customHeight="1">
      <c r="A9" s="266"/>
      <c r="B9" s="367">
        <v>5</v>
      </c>
      <c r="C9" s="368" t="s">
        <v>207</v>
      </c>
      <c r="D9" s="6" t="s">
        <v>208</v>
      </c>
      <c r="E9" s="2">
        <v>8</v>
      </c>
      <c r="F9" s="2">
        <v>14</v>
      </c>
      <c r="G9" s="2">
        <f t="shared" si="0"/>
        <v>22</v>
      </c>
      <c r="H9" s="2">
        <v>14</v>
      </c>
      <c r="I9" s="2">
        <v>19</v>
      </c>
      <c r="J9" s="2">
        <f t="shared" si="1"/>
        <v>33</v>
      </c>
      <c r="K9" s="2">
        <v>2</v>
      </c>
      <c r="L9" s="2">
        <v>4</v>
      </c>
      <c r="M9" s="2">
        <f t="shared" si="2"/>
        <v>6</v>
      </c>
      <c r="N9" s="358">
        <v>22</v>
      </c>
      <c r="O9" s="81"/>
      <c r="P9" s="122"/>
      <c r="Q9" s="123">
        <f t="shared" si="10"/>
        <v>5</v>
      </c>
      <c r="R9" s="124" t="str">
        <f t="shared" si="3"/>
        <v>マコトスイミングクラブ双葉</v>
      </c>
      <c r="S9" s="109">
        <f t="shared" si="4"/>
        <v>8</v>
      </c>
      <c r="T9" s="109">
        <f t="shared" si="4"/>
        <v>14</v>
      </c>
      <c r="U9" s="110">
        <f>S9+T9</f>
        <v>22</v>
      </c>
      <c r="V9" s="111">
        <f t="shared" si="5"/>
        <v>14</v>
      </c>
      <c r="W9" s="111">
        <f t="shared" si="5"/>
        <v>19</v>
      </c>
      <c r="X9" s="112">
        <f>V9+W9</f>
        <v>33</v>
      </c>
      <c r="Y9" s="113">
        <f t="shared" si="14"/>
        <v>33000</v>
      </c>
      <c r="Z9" s="114">
        <f t="shared" si="6"/>
        <v>8</v>
      </c>
      <c r="AA9" s="115">
        <f t="shared" si="15"/>
        <v>16000</v>
      </c>
      <c r="AB9" s="2">
        <f t="shared" si="11"/>
        <v>22</v>
      </c>
      <c r="AC9" s="115">
        <f t="shared" si="8"/>
        <v>22000</v>
      </c>
      <c r="AD9" s="116">
        <v>5000</v>
      </c>
      <c r="AE9" s="117">
        <f t="shared" si="7"/>
        <v>76000</v>
      </c>
      <c r="AF9" s="118"/>
      <c r="AG9" s="118"/>
      <c r="AH9" s="118"/>
      <c r="AI9" s="120"/>
      <c r="AJ9" s="121">
        <f t="shared" si="9"/>
        <v>76000</v>
      </c>
    </row>
    <row r="10" spans="1:36" ht="19.5" customHeight="1">
      <c r="A10" s="266"/>
      <c r="B10" s="367">
        <v>6</v>
      </c>
      <c r="C10" s="371" t="s">
        <v>209</v>
      </c>
      <c r="D10" s="6" t="s">
        <v>210</v>
      </c>
      <c r="E10" s="2">
        <v>10</v>
      </c>
      <c r="F10" s="2">
        <v>3</v>
      </c>
      <c r="G10" s="2">
        <f t="shared" si="0"/>
        <v>13</v>
      </c>
      <c r="H10" s="2">
        <v>18</v>
      </c>
      <c r="I10" s="2">
        <v>6</v>
      </c>
      <c r="J10" s="2">
        <f t="shared" si="1"/>
        <v>24</v>
      </c>
      <c r="K10" s="2">
        <v>2</v>
      </c>
      <c r="L10" s="2">
        <v>0</v>
      </c>
      <c r="M10" s="2">
        <f t="shared" si="2"/>
        <v>2</v>
      </c>
      <c r="N10" s="358">
        <v>13</v>
      </c>
      <c r="O10" s="81"/>
      <c r="P10" s="122"/>
      <c r="Q10" s="123">
        <f t="shared" si="10"/>
        <v>6</v>
      </c>
      <c r="R10" s="125" t="str">
        <f t="shared" si="3"/>
        <v>瀬戸内温泉スイミング</v>
      </c>
      <c r="S10" s="109">
        <f t="shared" si="4"/>
        <v>10</v>
      </c>
      <c r="T10" s="109">
        <f t="shared" si="4"/>
        <v>3</v>
      </c>
      <c r="U10" s="110">
        <f t="shared" si="12"/>
        <v>13</v>
      </c>
      <c r="V10" s="111">
        <f t="shared" si="5"/>
        <v>18</v>
      </c>
      <c r="W10" s="111">
        <f t="shared" si="5"/>
        <v>6</v>
      </c>
      <c r="X10" s="112">
        <f t="shared" si="13"/>
        <v>24</v>
      </c>
      <c r="Y10" s="113">
        <f t="shared" si="14"/>
        <v>24000</v>
      </c>
      <c r="Z10" s="114">
        <f t="shared" si="6"/>
        <v>4</v>
      </c>
      <c r="AA10" s="115">
        <f t="shared" si="15"/>
        <v>8000</v>
      </c>
      <c r="AB10" s="2">
        <f t="shared" si="11"/>
        <v>13</v>
      </c>
      <c r="AC10" s="115">
        <f t="shared" si="8"/>
        <v>13000</v>
      </c>
      <c r="AD10" s="116">
        <v>5000</v>
      </c>
      <c r="AE10" s="117">
        <f t="shared" si="7"/>
        <v>50000</v>
      </c>
      <c r="AF10" s="118"/>
      <c r="AG10" s="118"/>
      <c r="AH10" s="118"/>
      <c r="AI10" s="120"/>
      <c r="AJ10" s="121">
        <f t="shared" si="9"/>
        <v>50000</v>
      </c>
    </row>
    <row r="11" spans="1:36" ht="19.5" customHeight="1">
      <c r="A11" s="266"/>
      <c r="B11" s="367">
        <v>7</v>
      </c>
      <c r="C11" s="371" t="s">
        <v>330</v>
      </c>
      <c r="D11" s="6" t="s">
        <v>355</v>
      </c>
      <c r="E11" s="2">
        <v>1</v>
      </c>
      <c r="F11" s="2">
        <v>1</v>
      </c>
      <c r="G11" s="2">
        <f t="shared" si="0"/>
        <v>2</v>
      </c>
      <c r="H11" s="2">
        <v>2</v>
      </c>
      <c r="I11" s="2">
        <v>2</v>
      </c>
      <c r="J11" s="2">
        <f t="shared" si="1"/>
        <v>4</v>
      </c>
      <c r="K11" s="2">
        <v>0</v>
      </c>
      <c r="L11" s="2">
        <v>0</v>
      </c>
      <c r="M11" s="2">
        <f t="shared" si="2"/>
        <v>0</v>
      </c>
      <c r="N11" s="358">
        <v>2</v>
      </c>
      <c r="O11" s="81"/>
      <c r="P11" s="122"/>
      <c r="Q11" s="123">
        <f t="shared" si="10"/>
        <v>7</v>
      </c>
      <c r="R11" s="108" t="str">
        <f t="shared" si="3"/>
        <v>今治しまなみスポーツクラブ</v>
      </c>
      <c r="S11" s="109">
        <f>E11</f>
        <v>1</v>
      </c>
      <c r="T11" s="109">
        <f>F11</f>
        <v>1</v>
      </c>
      <c r="U11" s="110">
        <f>S11+T11</f>
        <v>2</v>
      </c>
      <c r="V11" s="111">
        <f>H11</f>
        <v>2</v>
      </c>
      <c r="W11" s="111">
        <f>I11</f>
        <v>2</v>
      </c>
      <c r="X11" s="112">
        <f>V11+W11</f>
        <v>4</v>
      </c>
      <c r="Y11" s="113">
        <f>X11*1000</f>
        <v>4000</v>
      </c>
      <c r="Z11" s="114">
        <f>(K11+M11)</f>
        <v>0</v>
      </c>
      <c r="AA11" s="115">
        <f>Z11*2000</f>
        <v>0</v>
      </c>
      <c r="AB11" s="2">
        <f>N11</f>
        <v>2</v>
      </c>
      <c r="AC11" s="115">
        <f>AB11*1000</f>
        <v>2000</v>
      </c>
      <c r="AD11" s="116">
        <v>5000</v>
      </c>
      <c r="AE11" s="117">
        <f t="shared" si="7"/>
        <v>11000</v>
      </c>
      <c r="AF11" s="118"/>
      <c r="AG11" s="118"/>
      <c r="AH11" s="118"/>
      <c r="AI11" s="120"/>
      <c r="AJ11" s="121">
        <f>AE11-AI11</f>
        <v>11000</v>
      </c>
    </row>
    <row r="12" spans="1:36" ht="19.5" customHeight="1">
      <c r="A12" s="266"/>
      <c r="B12" s="367">
        <v>8</v>
      </c>
      <c r="C12" s="371" t="s">
        <v>294</v>
      </c>
      <c r="D12" s="6" t="s">
        <v>294</v>
      </c>
      <c r="E12" s="2">
        <v>2</v>
      </c>
      <c r="F12" s="2">
        <v>0</v>
      </c>
      <c r="G12" s="2">
        <f t="shared" si="0"/>
        <v>2</v>
      </c>
      <c r="H12" s="2">
        <v>3</v>
      </c>
      <c r="I12" s="2">
        <v>0</v>
      </c>
      <c r="J12" s="2">
        <f t="shared" si="1"/>
        <v>3</v>
      </c>
      <c r="K12" s="2">
        <v>0</v>
      </c>
      <c r="L12" s="2">
        <v>0</v>
      </c>
      <c r="M12" s="2">
        <f t="shared" si="2"/>
        <v>0</v>
      </c>
      <c r="N12" s="358">
        <v>3</v>
      </c>
      <c r="O12" s="81"/>
      <c r="P12" s="122"/>
      <c r="Q12" s="123">
        <f t="shared" si="10"/>
        <v>8</v>
      </c>
      <c r="R12" s="108" t="str">
        <f t="shared" si="3"/>
        <v>フィッタ新居浜</v>
      </c>
      <c r="S12" s="109">
        <f t="shared" si="4"/>
        <v>2</v>
      </c>
      <c r="T12" s="109">
        <f t="shared" si="4"/>
        <v>0</v>
      </c>
      <c r="U12" s="110">
        <f t="shared" si="12"/>
        <v>2</v>
      </c>
      <c r="V12" s="111">
        <f t="shared" si="5"/>
        <v>3</v>
      </c>
      <c r="W12" s="111">
        <f t="shared" si="5"/>
        <v>0</v>
      </c>
      <c r="X12" s="112">
        <f t="shared" si="13"/>
        <v>3</v>
      </c>
      <c r="Y12" s="113">
        <f t="shared" si="14"/>
        <v>3000</v>
      </c>
      <c r="Z12" s="114">
        <f t="shared" si="6"/>
        <v>0</v>
      </c>
      <c r="AA12" s="115">
        <f t="shared" si="15"/>
        <v>0</v>
      </c>
      <c r="AB12" s="2">
        <f t="shared" si="11"/>
        <v>3</v>
      </c>
      <c r="AC12" s="115">
        <f t="shared" si="8"/>
        <v>3000</v>
      </c>
      <c r="AD12" s="116">
        <v>5000</v>
      </c>
      <c r="AE12" s="117">
        <f t="shared" si="7"/>
        <v>11000</v>
      </c>
      <c r="AF12" s="118"/>
      <c r="AG12" s="118"/>
      <c r="AH12" s="118"/>
      <c r="AI12" s="120"/>
      <c r="AJ12" s="121">
        <f t="shared" si="9"/>
        <v>11000</v>
      </c>
    </row>
    <row r="13" spans="1:36" ht="19.5" customHeight="1">
      <c r="A13" s="266"/>
      <c r="B13" s="367">
        <v>9</v>
      </c>
      <c r="C13" s="371" t="s">
        <v>378</v>
      </c>
      <c r="D13" s="6" t="s">
        <v>379</v>
      </c>
      <c r="E13" s="2">
        <v>4</v>
      </c>
      <c r="F13" s="2">
        <v>6</v>
      </c>
      <c r="G13" s="2">
        <f t="shared" si="0"/>
        <v>10</v>
      </c>
      <c r="H13" s="2">
        <v>5</v>
      </c>
      <c r="I13" s="2">
        <v>11</v>
      </c>
      <c r="J13" s="2">
        <f t="shared" si="1"/>
        <v>16</v>
      </c>
      <c r="K13" s="2">
        <v>0</v>
      </c>
      <c r="L13" s="2">
        <v>0</v>
      </c>
      <c r="M13" s="2">
        <f t="shared" si="2"/>
        <v>0</v>
      </c>
      <c r="N13" s="358">
        <v>11</v>
      </c>
      <c r="O13" s="81"/>
      <c r="P13" s="122"/>
      <c r="Q13" s="123"/>
      <c r="R13" s="108"/>
      <c r="S13" s="109">
        <f t="shared" si="4"/>
        <v>4</v>
      </c>
      <c r="T13" s="109">
        <f t="shared" si="4"/>
        <v>6</v>
      </c>
      <c r="U13" s="110">
        <f t="shared" si="12"/>
        <v>10</v>
      </c>
      <c r="V13" s="111">
        <f t="shared" si="5"/>
        <v>5</v>
      </c>
      <c r="W13" s="111">
        <f t="shared" si="5"/>
        <v>11</v>
      </c>
      <c r="X13" s="112">
        <f t="shared" si="13"/>
        <v>16</v>
      </c>
      <c r="Y13" s="113">
        <f t="shared" si="14"/>
        <v>16000</v>
      </c>
      <c r="Z13" s="114">
        <f t="shared" si="6"/>
        <v>0</v>
      </c>
      <c r="AA13" s="115">
        <f t="shared" si="15"/>
        <v>0</v>
      </c>
      <c r="AB13" s="2">
        <f t="shared" si="11"/>
        <v>11</v>
      </c>
      <c r="AC13" s="115">
        <f t="shared" si="8"/>
        <v>11000</v>
      </c>
      <c r="AD13" s="116"/>
      <c r="AE13" s="117"/>
      <c r="AF13" s="118"/>
      <c r="AG13" s="118"/>
      <c r="AH13" s="118"/>
      <c r="AI13" s="120"/>
      <c r="AJ13" s="121"/>
    </row>
    <row r="14" spans="1:36" ht="19.5" customHeight="1">
      <c r="A14" s="266"/>
      <c r="B14" s="367">
        <v>10</v>
      </c>
      <c r="C14" s="371" t="s">
        <v>382</v>
      </c>
      <c r="D14" s="6" t="s">
        <v>382</v>
      </c>
      <c r="E14" s="2">
        <v>0</v>
      </c>
      <c r="F14" s="2">
        <v>2</v>
      </c>
      <c r="G14" s="2">
        <f t="shared" si="0"/>
        <v>2</v>
      </c>
      <c r="H14" s="2">
        <v>0</v>
      </c>
      <c r="I14" s="2">
        <v>3</v>
      </c>
      <c r="J14" s="2">
        <f t="shared" si="1"/>
        <v>3</v>
      </c>
      <c r="K14" s="2">
        <v>0</v>
      </c>
      <c r="L14" s="2">
        <v>0</v>
      </c>
      <c r="M14" s="2">
        <f t="shared" si="2"/>
        <v>0</v>
      </c>
      <c r="N14" s="358">
        <v>2</v>
      </c>
      <c r="O14" s="81"/>
      <c r="P14" s="122"/>
      <c r="Q14" s="123"/>
      <c r="R14" s="108"/>
      <c r="S14" s="109">
        <f t="shared" si="4"/>
        <v>0</v>
      </c>
      <c r="T14" s="109">
        <f t="shared" si="4"/>
        <v>2</v>
      </c>
      <c r="U14" s="110">
        <f t="shared" si="12"/>
        <v>2</v>
      </c>
      <c r="V14" s="111">
        <f t="shared" si="5"/>
        <v>0</v>
      </c>
      <c r="W14" s="111">
        <f t="shared" si="5"/>
        <v>3</v>
      </c>
      <c r="X14" s="112">
        <f t="shared" si="13"/>
        <v>3</v>
      </c>
      <c r="Y14" s="113">
        <f t="shared" si="14"/>
        <v>3000</v>
      </c>
      <c r="Z14" s="114">
        <f t="shared" si="6"/>
        <v>0</v>
      </c>
      <c r="AA14" s="115">
        <f t="shared" si="15"/>
        <v>0</v>
      </c>
      <c r="AB14" s="2">
        <f t="shared" si="11"/>
        <v>2</v>
      </c>
      <c r="AC14" s="115">
        <f t="shared" si="8"/>
        <v>2000</v>
      </c>
      <c r="AD14" s="116"/>
      <c r="AE14" s="117"/>
      <c r="AF14" s="118"/>
      <c r="AG14" s="118"/>
      <c r="AH14" s="118"/>
      <c r="AI14" s="120"/>
      <c r="AJ14" s="121"/>
    </row>
    <row r="15" spans="1:36" ht="19.5" customHeight="1">
      <c r="A15" s="266"/>
      <c r="B15" s="367">
        <v>11</v>
      </c>
      <c r="C15" s="371" t="s">
        <v>383</v>
      </c>
      <c r="D15" s="6" t="s">
        <v>383</v>
      </c>
      <c r="E15" s="2">
        <v>3</v>
      </c>
      <c r="F15" s="2">
        <v>1</v>
      </c>
      <c r="G15" s="2">
        <f t="shared" si="0"/>
        <v>4</v>
      </c>
      <c r="H15" s="2">
        <v>6</v>
      </c>
      <c r="I15" s="2">
        <v>2</v>
      </c>
      <c r="J15" s="2">
        <v>0</v>
      </c>
      <c r="K15" s="2">
        <v>0</v>
      </c>
      <c r="L15" s="2">
        <v>0</v>
      </c>
      <c r="M15" s="2">
        <f t="shared" si="2"/>
        <v>0</v>
      </c>
      <c r="N15" s="358">
        <v>4</v>
      </c>
      <c r="O15" s="81"/>
      <c r="P15" s="122"/>
      <c r="Q15" s="123"/>
      <c r="R15" s="108"/>
      <c r="S15" s="109">
        <f t="shared" si="4"/>
        <v>3</v>
      </c>
      <c r="T15" s="109">
        <f t="shared" si="4"/>
        <v>1</v>
      </c>
      <c r="U15" s="110">
        <f t="shared" si="12"/>
        <v>4</v>
      </c>
      <c r="V15" s="111">
        <f t="shared" si="5"/>
        <v>6</v>
      </c>
      <c r="W15" s="111">
        <f t="shared" si="5"/>
        <v>2</v>
      </c>
      <c r="X15" s="112">
        <f t="shared" si="13"/>
        <v>8</v>
      </c>
      <c r="Y15" s="113">
        <f t="shared" si="14"/>
        <v>8000</v>
      </c>
      <c r="Z15" s="114">
        <f t="shared" si="6"/>
        <v>0</v>
      </c>
      <c r="AA15" s="115">
        <f t="shared" si="15"/>
        <v>0</v>
      </c>
      <c r="AB15" s="2">
        <f t="shared" si="11"/>
        <v>4</v>
      </c>
      <c r="AC15" s="115">
        <f t="shared" si="8"/>
        <v>4000</v>
      </c>
      <c r="AD15" s="116"/>
      <c r="AE15" s="117"/>
      <c r="AF15" s="118"/>
      <c r="AG15" s="118"/>
      <c r="AH15" s="118"/>
      <c r="AI15" s="120"/>
      <c r="AJ15" s="121"/>
    </row>
    <row r="16" spans="1:36" ht="19.5" customHeight="1">
      <c r="A16" s="266"/>
      <c r="B16" s="367">
        <v>12</v>
      </c>
      <c r="C16" s="6" t="s">
        <v>211</v>
      </c>
      <c r="D16" s="6" t="s">
        <v>192</v>
      </c>
      <c r="E16" s="2">
        <v>9</v>
      </c>
      <c r="F16" s="2">
        <v>3</v>
      </c>
      <c r="G16" s="2">
        <f t="shared" si="0"/>
        <v>12</v>
      </c>
      <c r="H16" s="2">
        <v>12</v>
      </c>
      <c r="I16" s="2">
        <v>5</v>
      </c>
      <c r="J16" s="2">
        <f t="shared" si="1"/>
        <v>17</v>
      </c>
      <c r="K16" s="2">
        <v>3</v>
      </c>
      <c r="L16" s="2">
        <v>0</v>
      </c>
      <c r="M16" s="2">
        <f t="shared" si="2"/>
        <v>3</v>
      </c>
      <c r="N16" s="358">
        <v>10</v>
      </c>
      <c r="O16" s="81"/>
      <c r="P16" s="122"/>
      <c r="Q16" s="123"/>
      <c r="R16" s="108" t="str">
        <f t="shared" si="3"/>
        <v>アズサスポーツ松山</v>
      </c>
      <c r="S16" s="109">
        <f t="shared" si="4"/>
        <v>9</v>
      </c>
      <c r="T16" s="109">
        <f t="shared" si="4"/>
        <v>3</v>
      </c>
      <c r="U16" s="110">
        <f t="shared" si="12"/>
        <v>12</v>
      </c>
      <c r="V16" s="111">
        <f t="shared" si="5"/>
        <v>12</v>
      </c>
      <c r="W16" s="111">
        <f t="shared" si="5"/>
        <v>5</v>
      </c>
      <c r="X16" s="112">
        <f t="shared" si="13"/>
        <v>17</v>
      </c>
      <c r="Y16" s="113">
        <f t="shared" si="14"/>
        <v>17000</v>
      </c>
      <c r="Z16" s="114">
        <f t="shared" si="6"/>
        <v>6</v>
      </c>
      <c r="AA16" s="115">
        <f t="shared" si="15"/>
        <v>12000</v>
      </c>
      <c r="AB16" s="2">
        <f t="shared" si="11"/>
        <v>10</v>
      </c>
      <c r="AC16" s="115">
        <f t="shared" si="8"/>
        <v>10000</v>
      </c>
      <c r="AD16" s="116"/>
      <c r="AE16" s="117"/>
      <c r="AF16" s="118"/>
      <c r="AG16" s="118"/>
      <c r="AH16" s="118"/>
      <c r="AI16" s="120"/>
      <c r="AJ16" s="121"/>
    </row>
    <row r="17" spans="1:36" ht="19.5" customHeight="1">
      <c r="A17" s="266"/>
      <c r="B17" s="367">
        <v>13</v>
      </c>
      <c r="C17" s="6" t="s">
        <v>212</v>
      </c>
      <c r="D17" s="6" t="s">
        <v>213</v>
      </c>
      <c r="E17" s="2">
        <v>13</v>
      </c>
      <c r="F17" s="2">
        <v>21</v>
      </c>
      <c r="G17" s="2">
        <f t="shared" si="0"/>
        <v>34</v>
      </c>
      <c r="H17" s="2">
        <v>25</v>
      </c>
      <c r="I17" s="2">
        <v>41</v>
      </c>
      <c r="J17" s="2">
        <f t="shared" si="1"/>
        <v>66</v>
      </c>
      <c r="K17" s="2">
        <v>4</v>
      </c>
      <c r="L17" s="2">
        <v>6</v>
      </c>
      <c r="M17" s="2">
        <f t="shared" si="2"/>
        <v>10</v>
      </c>
      <c r="N17" s="358">
        <v>34</v>
      </c>
      <c r="O17" s="81"/>
      <c r="P17" s="122"/>
      <c r="Q17" s="123">
        <f>Q12+1</f>
        <v>9</v>
      </c>
      <c r="R17" s="108" t="str">
        <f t="shared" si="3"/>
        <v>五百木スイミングクラブ</v>
      </c>
      <c r="S17" s="109">
        <f t="shared" si="4"/>
        <v>13</v>
      </c>
      <c r="T17" s="109">
        <f t="shared" si="4"/>
        <v>21</v>
      </c>
      <c r="U17" s="110">
        <f t="shared" si="12"/>
        <v>34</v>
      </c>
      <c r="V17" s="111">
        <f t="shared" si="5"/>
        <v>25</v>
      </c>
      <c r="W17" s="111">
        <f t="shared" si="5"/>
        <v>41</v>
      </c>
      <c r="X17" s="112">
        <f t="shared" si="13"/>
        <v>66</v>
      </c>
      <c r="Y17" s="113">
        <f t="shared" si="14"/>
        <v>66000</v>
      </c>
      <c r="Z17" s="114">
        <f t="shared" si="6"/>
        <v>14</v>
      </c>
      <c r="AA17" s="115">
        <f t="shared" si="15"/>
        <v>28000</v>
      </c>
      <c r="AB17" s="2">
        <f t="shared" si="11"/>
        <v>34</v>
      </c>
      <c r="AC17" s="115">
        <f t="shared" si="8"/>
        <v>34000</v>
      </c>
      <c r="AD17" s="116">
        <v>5000</v>
      </c>
      <c r="AE17" s="117">
        <f aca="true" t="shared" si="16" ref="AE17:AE23">IF(G17=0,0,Y17+AA17+AC17+AD17)</f>
        <v>133000</v>
      </c>
      <c r="AF17" s="118"/>
      <c r="AG17" s="118"/>
      <c r="AH17" s="118"/>
      <c r="AI17" s="120"/>
      <c r="AJ17" s="121">
        <f t="shared" si="9"/>
        <v>133000</v>
      </c>
    </row>
    <row r="18" spans="1:36" ht="19.5" customHeight="1">
      <c r="A18" s="266"/>
      <c r="B18" s="367">
        <v>14</v>
      </c>
      <c r="C18" s="6" t="s">
        <v>214</v>
      </c>
      <c r="D18" s="6" t="s">
        <v>193</v>
      </c>
      <c r="E18" s="2">
        <v>10</v>
      </c>
      <c r="F18" s="2">
        <v>14</v>
      </c>
      <c r="G18" s="2">
        <f t="shared" si="0"/>
        <v>24</v>
      </c>
      <c r="H18" s="2">
        <v>17</v>
      </c>
      <c r="I18" s="2">
        <v>27</v>
      </c>
      <c r="J18" s="2">
        <f t="shared" si="1"/>
        <v>44</v>
      </c>
      <c r="K18" s="2">
        <v>0</v>
      </c>
      <c r="L18" s="2">
        <v>1</v>
      </c>
      <c r="M18" s="2">
        <f t="shared" si="2"/>
        <v>1</v>
      </c>
      <c r="N18" s="358">
        <v>23</v>
      </c>
      <c r="O18" s="81"/>
      <c r="P18" s="122"/>
      <c r="Q18" s="123">
        <f t="shared" si="10"/>
        <v>10</v>
      </c>
      <c r="R18" s="108" t="str">
        <f t="shared" si="3"/>
        <v>南海ドルフィンクラブ古三津</v>
      </c>
      <c r="S18" s="109">
        <f t="shared" si="4"/>
        <v>10</v>
      </c>
      <c r="T18" s="109">
        <f t="shared" si="4"/>
        <v>14</v>
      </c>
      <c r="U18" s="110">
        <f t="shared" si="12"/>
        <v>24</v>
      </c>
      <c r="V18" s="111">
        <f t="shared" si="5"/>
        <v>17</v>
      </c>
      <c r="W18" s="111">
        <f t="shared" si="5"/>
        <v>27</v>
      </c>
      <c r="X18" s="112">
        <f t="shared" si="13"/>
        <v>44</v>
      </c>
      <c r="Y18" s="113">
        <f t="shared" si="14"/>
        <v>44000</v>
      </c>
      <c r="Z18" s="114">
        <f t="shared" si="6"/>
        <v>1</v>
      </c>
      <c r="AA18" s="115">
        <f t="shared" si="15"/>
        <v>2000</v>
      </c>
      <c r="AB18" s="2">
        <f t="shared" si="11"/>
        <v>23</v>
      </c>
      <c r="AC18" s="115">
        <f t="shared" si="8"/>
        <v>23000</v>
      </c>
      <c r="AD18" s="116">
        <v>5000</v>
      </c>
      <c r="AE18" s="117">
        <f t="shared" si="16"/>
        <v>74000</v>
      </c>
      <c r="AF18" s="118"/>
      <c r="AG18" s="118"/>
      <c r="AH18" s="118"/>
      <c r="AI18" s="120"/>
      <c r="AJ18" s="121">
        <f t="shared" si="9"/>
        <v>74000</v>
      </c>
    </row>
    <row r="19" spans="1:36" ht="19.5" customHeight="1">
      <c r="A19" s="266"/>
      <c r="B19" s="367">
        <v>15</v>
      </c>
      <c r="C19" s="6" t="s">
        <v>215</v>
      </c>
      <c r="D19" s="6" t="s">
        <v>216</v>
      </c>
      <c r="E19" s="2">
        <v>8</v>
      </c>
      <c r="F19" s="2">
        <v>1</v>
      </c>
      <c r="G19" s="2">
        <f t="shared" si="0"/>
        <v>9</v>
      </c>
      <c r="H19" s="2">
        <v>11</v>
      </c>
      <c r="I19" s="2">
        <v>2</v>
      </c>
      <c r="J19" s="2">
        <f t="shared" si="1"/>
        <v>13</v>
      </c>
      <c r="K19" s="2">
        <v>3</v>
      </c>
      <c r="L19" s="2">
        <v>0</v>
      </c>
      <c r="M19" s="2">
        <f t="shared" si="2"/>
        <v>3</v>
      </c>
      <c r="N19" s="358">
        <v>10</v>
      </c>
      <c r="O19" s="81"/>
      <c r="P19" s="122"/>
      <c r="Q19" s="123">
        <f t="shared" si="10"/>
        <v>11</v>
      </c>
      <c r="R19" s="108" t="str">
        <f t="shared" si="3"/>
        <v>南海ドルフィンクラブ朝生田</v>
      </c>
      <c r="S19" s="109">
        <f t="shared" si="4"/>
        <v>8</v>
      </c>
      <c r="T19" s="109">
        <f t="shared" si="4"/>
        <v>1</v>
      </c>
      <c r="U19" s="110">
        <f>S19+T19</f>
        <v>9</v>
      </c>
      <c r="V19" s="111">
        <f t="shared" si="5"/>
        <v>11</v>
      </c>
      <c r="W19" s="111">
        <f t="shared" si="5"/>
        <v>2</v>
      </c>
      <c r="X19" s="112">
        <f>V19+W19</f>
        <v>13</v>
      </c>
      <c r="Y19" s="113">
        <f t="shared" si="14"/>
        <v>13000</v>
      </c>
      <c r="Z19" s="114">
        <f t="shared" si="6"/>
        <v>6</v>
      </c>
      <c r="AA19" s="115">
        <f t="shared" si="15"/>
        <v>12000</v>
      </c>
      <c r="AB19" s="2">
        <f>N19</f>
        <v>10</v>
      </c>
      <c r="AC19" s="115">
        <f t="shared" si="8"/>
        <v>10000</v>
      </c>
      <c r="AD19" s="116">
        <v>5000</v>
      </c>
      <c r="AE19" s="117">
        <f t="shared" si="16"/>
        <v>40000</v>
      </c>
      <c r="AF19" s="118"/>
      <c r="AG19" s="118"/>
      <c r="AH19" s="118"/>
      <c r="AI19" s="120"/>
      <c r="AJ19" s="121">
        <f t="shared" si="9"/>
        <v>40000</v>
      </c>
    </row>
    <row r="20" spans="1:36" ht="19.5" customHeight="1">
      <c r="A20" s="266"/>
      <c r="B20" s="367">
        <v>16</v>
      </c>
      <c r="C20" s="6" t="s">
        <v>313</v>
      </c>
      <c r="D20" s="6" t="s">
        <v>313</v>
      </c>
      <c r="E20" s="2">
        <v>10</v>
      </c>
      <c r="F20" s="2">
        <v>2</v>
      </c>
      <c r="G20" s="2">
        <f t="shared" si="0"/>
        <v>12</v>
      </c>
      <c r="H20" s="2">
        <v>15</v>
      </c>
      <c r="I20" s="2">
        <v>4</v>
      </c>
      <c r="J20" s="2">
        <f t="shared" si="1"/>
        <v>19</v>
      </c>
      <c r="K20" s="2">
        <v>3</v>
      </c>
      <c r="L20" s="2">
        <v>0</v>
      </c>
      <c r="M20" s="2">
        <f t="shared" si="2"/>
        <v>3</v>
      </c>
      <c r="N20" s="358">
        <v>12</v>
      </c>
      <c r="O20" s="81"/>
      <c r="P20" s="122"/>
      <c r="Q20" s="123">
        <f t="shared" si="10"/>
        <v>12</v>
      </c>
      <c r="R20" s="108" t="str">
        <f t="shared" si="3"/>
        <v>フィッタ重信</v>
      </c>
      <c r="S20" s="109">
        <f t="shared" si="4"/>
        <v>10</v>
      </c>
      <c r="T20" s="109">
        <f t="shared" si="4"/>
        <v>2</v>
      </c>
      <c r="U20" s="110">
        <f>S20+T20</f>
        <v>12</v>
      </c>
      <c r="V20" s="111">
        <f t="shared" si="5"/>
        <v>15</v>
      </c>
      <c r="W20" s="111">
        <f t="shared" si="5"/>
        <v>4</v>
      </c>
      <c r="X20" s="112">
        <f>V20+W20</f>
        <v>19</v>
      </c>
      <c r="Y20" s="113">
        <f>X20*1000</f>
        <v>19000</v>
      </c>
      <c r="Z20" s="114">
        <f>(K20+M20)</f>
        <v>6</v>
      </c>
      <c r="AA20" s="115">
        <f>Z20*2000</f>
        <v>12000</v>
      </c>
      <c r="AB20" s="2">
        <f>N20</f>
        <v>12</v>
      </c>
      <c r="AC20" s="115">
        <f t="shared" si="8"/>
        <v>12000</v>
      </c>
      <c r="AD20" s="116">
        <v>5000</v>
      </c>
      <c r="AE20" s="117">
        <f t="shared" si="16"/>
        <v>48000</v>
      </c>
      <c r="AF20" s="118"/>
      <c r="AG20" s="118"/>
      <c r="AH20" s="118"/>
      <c r="AI20" s="120"/>
      <c r="AJ20" s="121">
        <f>AE20-AI20</f>
        <v>48000</v>
      </c>
    </row>
    <row r="21" spans="1:36" ht="19.5" customHeight="1">
      <c r="A21" s="266"/>
      <c r="B21" s="367">
        <v>17</v>
      </c>
      <c r="C21" s="368" t="s">
        <v>217</v>
      </c>
      <c r="D21" s="6" t="s">
        <v>194</v>
      </c>
      <c r="E21" s="2">
        <v>10</v>
      </c>
      <c r="F21" s="2">
        <v>3</v>
      </c>
      <c r="G21" s="2">
        <f t="shared" si="0"/>
        <v>13</v>
      </c>
      <c r="H21" s="2">
        <v>20</v>
      </c>
      <c r="I21" s="2">
        <v>6</v>
      </c>
      <c r="J21" s="2">
        <f t="shared" si="1"/>
        <v>26</v>
      </c>
      <c r="K21" s="2">
        <v>2</v>
      </c>
      <c r="L21" s="2">
        <v>0</v>
      </c>
      <c r="M21" s="2">
        <f t="shared" si="2"/>
        <v>2</v>
      </c>
      <c r="N21" s="358">
        <v>11</v>
      </c>
      <c r="O21" s="81"/>
      <c r="P21" s="122"/>
      <c r="Q21" s="123">
        <f t="shared" si="10"/>
        <v>13</v>
      </c>
      <c r="R21" s="108" t="str">
        <f t="shared" si="3"/>
        <v>石原スポーツクラブ</v>
      </c>
      <c r="S21" s="109">
        <f t="shared" si="4"/>
        <v>10</v>
      </c>
      <c r="T21" s="109">
        <f t="shared" si="4"/>
        <v>3</v>
      </c>
      <c r="U21" s="110">
        <f>S21+T21</f>
        <v>13</v>
      </c>
      <c r="V21" s="111">
        <f t="shared" si="5"/>
        <v>20</v>
      </c>
      <c r="W21" s="111">
        <f t="shared" si="5"/>
        <v>6</v>
      </c>
      <c r="X21" s="112">
        <f>V21+W21</f>
        <v>26</v>
      </c>
      <c r="Y21" s="113">
        <f>X21*1000</f>
        <v>26000</v>
      </c>
      <c r="Z21" s="114">
        <f>(K21+M21)</f>
        <v>4</v>
      </c>
      <c r="AA21" s="115">
        <f>Z21*2000</f>
        <v>8000</v>
      </c>
      <c r="AB21" s="2">
        <f>N21</f>
        <v>11</v>
      </c>
      <c r="AC21" s="115">
        <f t="shared" si="8"/>
        <v>11000</v>
      </c>
      <c r="AD21" s="116">
        <v>5000</v>
      </c>
      <c r="AE21" s="117">
        <f t="shared" si="16"/>
        <v>50000</v>
      </c>
      <c r="AF21" s="118"/>
      <c r="AG21" s="118"/>
      <c r="AH21" s="118"/>
      <c r="AI21" s="120"/>
      <c r="AJ21" s="121">
        <f>AE21-AI21</f>
        <v>50000</v>
      </c>
    </row>
    <row r="22" spans="1:36" ht="19.5" customHeight="1">
      <c r="A22" s="266"/>
      <c r="B22" s="367">
        <v>18</v>
      </c>
      <c r="C22" s="6" t="s">
        <v>191</v>
      </c>
      <c r="D22" s="368" t="s">
        <v>191</v>
      </c>
      <c r="E22" s="2">
        <v>11</v>
      </c>
      <c r="F22" s="2">
        <v>14</v>
      </c>
      <c r="G22" s="2">
        <f t="shared" si="0"/>
        <v>25</v>
      </c>
      <c r="H22" s="2">
        <v>18</v>
      </c>
      <c r="I22" s="2">
        <v>25</v>
      </c>
      <c r="J22" s="2">
        <f t="shared" si="1"/>
        <v>43</v>
      </c>
      <c r="K22" s="2">
        <v>3</v>
      </c>
      <c r="L22" s="2">
        <v>4</v>
      </c>
      <c r="M22" s="2">
        <f t="shared" si="2"/>
        <v>7</v>
      </c>
      <c r="N22" s="358">
        <v>27</v>
      </c>
      <c r="O22" s="81"/>
      <c r="P22" s="122"/>
      <c r="Q22" s="123">
        <f t="shared" si="10"/>
        <v>14</v>
      </c>
      <c r="R22" s="108" t="str">
        <f t="shared" si="3"/>
        <v>フィッタ松山</v>
      </c>
      <c r="S22" s="109">
        <f t="shared" si="4"/>
        <v>11</v>
      </c>
      <c r="T22" s="109">
        <f t="shared" si="4"/>
        <v>14</v>
      </c>
      <c r="U22" s="110">
        <f t="shared" si="12"/>
        <v>25</v>
      </c>
      <c r="V22" s="111">
        <f t="shared" si="5"/>
        <v>18</v>
      </c>
      <c r="W22" s="111">
        <f t="shared" si="5"/>
        <v>25</v>
      </c>
      <c r="X22" s="112">
        <f t="shared" si="13"/>
        <v>43</v>
      </c>
      <c r="Y22" s="113">
        <f t="shared" si="14"/>
        <v>43000</v>
      </c>
      <c r="Z22" s="114">
        <f t="shared" si="6"/>
        <v>10</v>
      </c>
      <c r="AA22" s="115">
        <f t="shared" si="15"/>
        <v>20000</v>
      </c>
      <c r="AB22" s="2">
        <f t="shared" si="11"/>
        <v>27</v>
      </c>
      <c r="AC22" s="115">
        <f t="shared" si="8"/>
        <v>27000</v>
      </c>
      <c r="AD22" s="116">
        <v>5000</v>
      </c>
      <c r="AE22" s="117">
        <f t="shared" si="16"/>
        <v>95000</v>
      </c>
      <c r="AF22" s="118"/>
      <c r="AG22" s="118"/>
      <c r="AH22" s="118"/>
      <c r="AI22" s="120"/>
      <c r="AJ22" s="121">
        <f t="shared" si="9"/>
        <v>95000</v>
      </c>
    </row>
    <row r="23" spans="1:36" ht="19.5" customHeight="1">
      <c r="A23" s="266"/>
      <c r="B23" s="367">
        <v>19</v>
      </c>
      <c r="C23" s="368" t="s">
        <v>356</v>
      </c>
      <c r="D23" s="6" t="s">
        <v>218</v>
      </c>
      <c r="E23" s="2">
        <v>8</v>
      </c>
      <c r="F23" s="2">
        <v>8</v>
      </c>
      <c r="G23" s="2">
        <f t="shared" si="0"/>
        <v>16</v>
      </c>
      <c r="H23" s="2">
        <v>14</v>
      </c>
      <c r="I23" s="2">
        <v>15</v>
      </c>
      <c r="J23" s="2">
        <f t="shared" si="1"/>
        <v>29</v>
      </c>
      <c r="K23" s="2">
        <v>2</v>
      </c>
      <c r="L23" s="2">
        <v>2</v>
      </c>
      <c r="M23" s="2">
        <f t="shared" si="2"/>
        <v>4</v>
      </c>
      <c r="N23" s="358">
        <v>17</v>
      </c>
      <c r="O23" s="81"/>
      <c r="P23" s="122" t="s">
        <v>123</v>
      </c>
      <c r="Q23" s="123">
        <f t="shared" si="10"/>
        <v>15</v>
      </c>
      <c r="R23" s="108" t="str">
        <f t="shared" si="3"/>
        <v>フィッタエミフルＭＡＳＡＫＩ</v>
      </c>
      <c r="S23" s="109">
        <f t="shared" si="4"/>
        <v>8</v>
      </c>
      <c r="T23" s="109">
        <f t="shared" si="4"/>
        <v>8</v>
      </c>
      <c r="U23" s="110">
        <f t="shared" si="12"/>
        <v>16</v>
      </c>
      <c r="V23" s="111">
        <f t="shared" si="5"/>
        <v>14</v>
      </c>
      <c r="W23" s="111">
        <f t="shared" si="5"/>
        <v>15</v>
      </c>
      <c r="X23" s="112">
        <f t="shared" si="13"/>
        <v>29</v>
      </c>
      <c r="Y23" s="113">
        <f t="shared" si="14"/>
        <v>29000</v>
      </c>
      <c r="Z23" s="114">
        <f t="shared" si="6"/>
        <v>6</v>
      </c>
      <c r="AA23" s="115">
        <f t="shared" si="15"/>
        <v>12000</v>
      </c>
      <c r="AB23" s="2">
        <f t="shared" si="11"/>
        <v>17</v>
      </c>
      <c r="AC23" s="115">
        <f t="shared" si="8"/>
        <v>17000</v>
      </c>
      <c r="AD23" s="116">
        <v>5000</v>
      </c>
      <c r="AE23" s="117">
        <f t="shared" si="16"/>
        <v>63000</v>
      </c>
      <c r="AF23" s="118"/>
      <c r="AG23" s="118"/>
      <c r="AH23" s="118"/>
      <c r="AI23" s="120"/>
      <c r="AJ23" s="121">
        <f t="shared" si="9"/>
        <v>63000</v>
      </c>
    </row>
    <row r="24" spans="1:36" ht="19.5" customHeight="1">
      <c r="A24" s="266"/>
      <c r="B24" s="367">
        <v>20</v>
      </c>
      <c r="C24" s="368" t="s">
        <v>219</v>
      </c>
      <c r="D24" s="6" t="s">
        <v>220</v>
      </c>
      <c r="E24" s="2">
        <v>4</v>
      </c>
      <c r="F24" s="2">
        <v>6</v>
      </c>
      <c r="G24" s="2">
        <f t="shared" si="0"/>
        <v>10</v>
      </c>
      <c r="H24" s="2">
        <v>8</v>
      </c>
      <c r="I24" s="2">
        <v>12</v>
      </c>
      <c r="J24" s="2">
        <f t="shared" si="1"/>
        <v>20</v>
      </c>
      <c r="K24" s="2">
        <v>0</v>
      </c>
      <c r="L24" s="2">
        <v>0</v>
      </c>
      <c r="M24" s="2">
        <f t="shared" si="2"/>
        <v>0</v>
      </c>
      <c r="N24" s="372">
        <v>11</v>
      </c>
      <c r="O24" s="81"/>
      <c r="P24" s="122"/>
      <c r="Q24" s="123"/>
      <c r="R24" s="108" t="str">
        <f t="shared" si="3"/>
        <v>コナミスポーツクラブ松山</v>
      </c>
      <c r="S24" s="109">
        <f t="shared" si="4"/>
        <v>4</v>
      </c>
      <c r="T24" s="109">
        <f t="shared" si="4"/>
        <v>6</v>
      </c>
      <c r="U24" s="110">
        <f t="shared" si="12"/>
        <v>10</v>
      </c>
      <c r="V24" s="111">
        <f t="shared" si="5"/>
        <v>8</v>
      </c>
      <c r="W24" s="111">
        <f t="shared" si="5"/>
        <v>12</v>
      </c>
      <c r="X24" s="112">
        <f t="shared" si="13"/>
        <v>20</v>
      </c>
      <c r="Y24" s="113">
        <f t="shared" si="14"/>
        <v>20000</v>
      </c>
      <c r="Z24" s="114">
        <f t="shared" si="6"/>
        <v>0</v>
      </c>
      <c r="AA24" s="115">
        <f t="shared" si="15"/>
        <v>0</v>
      </c>
      <c r="AB24" s="2">
        <f t="shared" si="11"/>
        <v>11</v>
      </c>
      <c r="AC24" s="115">
        <f t="shared" si="8"/>
        <v>11000</v>
      </c>
      <c r="AD24" s="116"/>
      <c r="AE24" s="117"/>
      <c r="AF24" s="118"/>
      <c r="AG24" s="118"/>
      <c r="AH24" s="118"/>
      <c r="AI24" s="120"/>
      <c r="AJ24" s="121"/>
    </row>
    <row r="25" spans="1:36" ht="19.5" customHeight="1">
      <c r="A25" s="267"/>
      <c r="B25" s="367">
        <v>21</v>
      </c>
      <c r="C25" s="368" t="s">
        <v>357</v>
      </c>
      <c r="D25" s="6" t="s">
        <v>357</v>
      </c>
      <c r="E25" s="2">
        <v>3</v>
      </c>
      <c r="F25" s="2">
        <v>1</v>
      </c>
      <c r="G25" s="2">
        <f t="shared" si="0"/>
        <v>4</v>
      </c>
      <c r="H25" s="2">
        <v>5</v>
      </c>
      <c r="I25" s="2">
        <v>2</v>
      </c>
      <c r="J25" s="2">
        <f t="shared" si="1"/>
        <v>7</v>
      </c>
      <c r="K25" s="2">
        <v>0</v>
      </c>
      <c r="L25" s="2">
        <v>0</v>
      </c>
      <c r="M25" s="2">
        <f t="shared" si="2"/>
        <v>0</v>
      </c>
      <c r="N25" s="358">
        <v>4</v>
      </c>
      <c r="O25" s="81"/>
      <c r="P25" s="122"/>
      <c r="Q25" s="123">
        <f>Q23+1</f>
        <v>16</v>
      </c>
      <c r="R25" s="108" t="str">
        <f aca="true" t="shared" si="17" ref="R25:R32">C25</f>
        <v>ＭＥＳＳＡ</v>
      </c>
      <c r="S25" s="109">
        <f aca="true" t="shared" si="18" ref="S25:T31">E25</f>
        <v>3</v>
      </c>
      <c r="T25" s="109">
        <f t="shared" si="18"/>
        <v>1</v>
      </c>
      <c r="U25" s="110">
        <f aca="true" t="shared" si="19" ref="U25:U31">S25+T25</f>
        <v>4</v>
      </c>
      <c r="V25" s="111">
        <f aca="true" t="shared" si="20" ref="V25:W31">H25</f>
        <v>5</v>
      </c>
      <c r="W25" s="111">
        <f t="shared" si="20"/>
        <v>2</v>
      </c>
      <c r="X25" s="112">
        <f aca="true" t="shared" si="21" ref="X25:X31">V25+W25</f>
        <v>7</v>
      </c>
      <c r="Y25" s="113">
        <f aca="true" t="shared" si="22" ref="Y25:Y31">X25*1000</f>
        <v>7000</v>
      </c>
      <c r="Z25" s="114">
        <f t="shared" si="6"/>
        <v>0</v>
      </c>
      <c r="AA25" s="115">
        <f aca="true" t="shared" si="23" ref="AA25:AA31">Z25*2000</f>
        <v>0</v>
      </c>
      <c r="AB25" s="2">
        <f aca="true" t="shared" si="24" ref="AB25:AB31">N25</f>
        <v>4</v>
      </c>
      <c r="AC25" s="115">
        <f t="shared" si="8"/>
        <v>4000</v>
      </c>
      <c r="AD25" s="116">
        <v>5000</v>
      </c>
      <c r="AE25" s="117">
        <f>IF(G25=0,0,Y25+AA25+AC25+AD25)</f>
        <v>16000</v>
      </c>
      <c r="AF25" s="118"/>
      <c r="AG25" s="118"/>
      <c r="AH25" s="118"/>
      <c r="AI25" s="120"/>
      <c r="AJ25" s="121">
        <f t="shared" si="9"/>
        <v>16000</v>
      </c>
    </row>
    <row r="26" spans="1:36" ht="19.5" customHeight="1">
      <c r="A26" s="268"/>
      <c r="B26" s="367">
        <v>22</v>
      </c>
      <c r="C26" s="368" t="s">
        <v>331</v>
      </c>
      <c r="D26" s="6" t="s">
        <v>358</v>
      </c>
      <c r="E26" s="2">
        <v>5</v>
      </c>
      <c r="F26" s="2">
        <v>9</v>
      </c>
      <c r="G26" s="2">
        <f t="shared" si="0"/>
        <v>14</v>
      </c>
      <c r="H26" s="2">
        <v>10</v>
      </c>
      <c r="I26" s="2">
        <v>16</v>
      </c>
      <c r="J26" s="2">
        <f t="shared" si="1"/>
        <v>26</v>
      </c>
      <c r="K26" s="2">
        <v>0</v>
      </c>
      <c r="L26" s="2">
        <v>1</v>
      </c>
      <c r="M26" s="2">
        <f t="shared" si="2"/>
        <v>1</v>
      </c>
      <c r="N26" s="358">
        <v>14</v>
      </c>
      <c r="O26" s="81"/>
      <c r="P26" s="122"/>
      <c r="Q26" s="123">
        <f t="shared" si="10"/>
        <v>17</v>
      </c>
      <c r="R26" s="108" t="str">
        <f t="shared" si="17"/>
        <v>Ｒｙｕｏｗスイミングスクール</v>
      </c>
      <c r="S26" s="109">
        <f t="shared" si="18"/>
        <v>5</v>
      </c>
      <c r="T26" s="109">
        <f t="shared" si="18"/>
        <v>9</v>
      </c>
      <c r="U26" s="110">
        <f t="shared" si="19"/>
        <v>14</v>
      </c>
      <c r="V26" s="111">
        <f t="shared" si="20"/>
        <v>10</v>
      </c>
      <c r="W26" s="111">
        <f t="shared" si="20"/>
        <v>16</v>
      </c>
      <c r="X26" s="112">
        <f t="shared" si="21"/>
        <v>26</v>
      </c>
      <c r="Y26" s="113">
        <f t="shared" si="22"/>
        <v>26000</v>
      </c>
      <c r="Z26" s="114">
        <f aca="true" t="shared" si="25" ref="Z26:Z31">(K26+M26)</f>
        <v>1</v>
      </c>
      <c r="AA26" s="115">
        <f t="shared" si="23"/>
        <v>2000</v>
      </c>
      <c r="AB26" s="2">
        <f t="shared" si="24"/>
        <v>14</v>
      </c>
      <c r="AC26" s="115">
        <f t="shared" si="8"/>
        <v>14000</v>
      </c>
      <c r="AD26" s="116">
        <v>5000</v>
      </c>
      <c r="AE26" s="117">
        <f>IF(G26=0,0,Y26+AA26+AC26+AD26)</f>
        <v>47000</v>
      </c>
      <c r="AF26" s="118"/>
      <c r="AG26" s="126"/>
      <c r="AH26" s="126"/>
      <c r="AI26" s="127"/>
      <c r="AJ26" s="121">
        <f t="shared" si="9"/>
        <v>47000</v>
      </c>
    </row>
    <row r="27" spans="1:36" ht="19.5" customHeight="1">
      <c r="A27" s="266"/>
      <c r="B27" s="367">
        <v>23</v>
      </c>
      <c r="C27" s="368" t="s">
        <v>359</v>
      </c>
      <c r="D27" s="6" t="s">
        <v>221</v>
      </c>
      <c r="E27" s="2">
        <v>6</v>
      </c>
      <c r="F27" s="2">
        <v>3</v>
      </c>
      <c r="G27" s="2">
        <f t="shared" si="0"/>
        <v>9</v>
      </c>
      <c r="H27" s="2">
        <v>11</v>
      </c>
      <c r="I27" s="2">
        <v>6</v>
      </c>
      <c r="J27" s="2">
        <f t="shared" si="1"/>
        <v>17</v>
      </c>
      <c r="K27" s="2">
        <v>0</v>
      </c>
      <c r="L27" s="2">
        <v>0</v>
      </c>
      <c r="M27" s="2">
        <f t="shared" si="2"/>
        <v>0</v>
      </c>
      <c r="N27" s="358">
        <v>9</v>
      </c>
      <c r="O27" s="81"/>
      <c r="P27" s="122"/>
      <c r="Q27" s="123"/>
      <c r="R27" s="108" t="str">
        <f t="shared" si="17"/>
        <v>リーステーション</v>
      </c>
      <c r="S27" s="109">
        <f t="shared" si="18"/>
        <v>6</v>
      </c>
      <c r="T27" s="109">
        <f t="shared" si="18"/>
        <v>3</v>
      </c>
      <c r="U27" s="110">
        <f t="shared" si="19"/>
        <v>9</v>
      </c>
      <c r="V27" s="111">
        <f t="shared" si="20"/>
        <v>11</v>
      </c>
      <c r="W27" s="111">
        <f t="shared" si="20"/>
        <v>6</v>
      </c>
      <c r="X27" s="112">
        <f t="shared" si="21"/>
        <v>17</v>
      </c>
      <c r="Y27" s="113">
        <f t="shared" si="22"/>
        <v>17000</v>
      </c>
      <c r="Z27" s="114">
        <f t="shared" si="25"/>
        <v>0</v>
      </c>
      <c r="AA27" s="115">
        <f t="shared" si="23"/>
        <v>0</v>
      </c>
      <c r="AB27" s="2">
        <f t="shared" si="24"/>
        <v>9</v>
      </c>
      <c r="AC27" s="115">
        <f t="shared" si="8"/>
        <v>9000</v>
      </c>
      <c r="AD27" s="116"/>
      <c r="AE27" s="117"/>
      <c r="AF27" s="118"/>
      <c r="AG27" s="126"/>
      <c r="AH27" s="126"/>
      <c r="AI27" s="127"/>
      <c r="AJ27" s="121"/>
    </row>
    <row r="28" spans="1:36" ht="19.5" customHeight="1">
      <c r="A28" s="266"/>
      <c r="B28" s="367">
        <v>24</v>
      </c>
      <c r="C28" s="368" t="s">
        <v>222</v>
      </c>
      <c r="D28" s="6" t="s">
        <v>223</v>
      </c>
      <c r="E28" s="2">
        <v>9</v>
      </c>
      <c r="F28" s="2">
        <v>14</v>
      </c>
      <c r="G28" s="2">
        <f t="shared" si="0"/>
        <v>23</v>
      </c>
      <c r="H28" s="2">
        <v>16</v>
      </c>
      <c r="I28" s="2">
        <v>27</v>
      </c>
      <c r="J28" s="2">
        <f t="shared" si="1"/>
        <v>43</v>
      </c>
      <c r="K28" s="2">
        <v>1</v>
      </c>
      <c r="L28" s="2">
        <v>2</v>
      </c>
      <c r="M28" s="2">
        <f t="shared" si="2"/>
        <v>3</v>
      </c>
      <c r="N28" s="358">
        <v>23</v>
      </c>
      <c r="O28" s="81"/>
      <c r="P28" s="122"/>
      <c r="Q28" s="123"/>
      <c r="R28" s="108" t="str">
        <f t="shared" si="17"/>
        <v>八幡浜市民スポーツセンター</v>
      </c>
      <c r="S28" s="109">
        <f t="shared" si="18"/>
        <v>9</v>
      </c>
      <c r="T28" s="109">
        <f t="shared" si="18"/>
        <v>14</v>
      </c>
      <c r="U28" s="110">
        <f t="shared" si="19"/>
        <v>23</v>
      </c>
      <c r="V28" s="111">
        <f t="shared" si="20"/>
        <v>16</v>
      </c>
      <c r="W28" s="111">
        <f t="shared" si="20"/>
        <v>27</v>
      </c>
      <c r="X28" s="112">
        <f t="shared" si="21"/>
        <v>43</v>
      </c>
      <c r="Y28" s="113">
        <f t="shared" si="22"/>
        <v>43000</v>
      </c>
      <c r="Z28" s="114">
        <f t="shared" si="25"/>
        <v>4</v>
      </c>
      <c r="AA28" s="115">
        <f t="shared" si="23"/>
        <v>8000</v>
      </c>
      <c r="AB28" s="2">
        <f t="shared" si="24"/>
        <v>23</v>
      </c>
      <c r="AC28" s="115">
        <f t="shared" si="8"/>
        <v>23000</v>
      </c>
      <c r="AD28" s="116"/>
      <c r="AE28" s="117"/>
      <c r="AF28" s="118"/>
      <c r="AG28" s="126"/>
      <c r="AH28" s="126"/>
      <c r="AI28" s="127"/>
      <c r="AJ28" s="121"/>
    </row>
    <row r="29" spans="1:39" ht="19.5" customHeight="1">
      <c r="A29" s="356" t="s">
        <v>123</v>
      </c>
      <c r="B29" s="367">
        <v>25</v>
      </c>
      <c r="C29" s="368" t="s">
        <v>332</v>
      </c>
      <c r="D29" s="6" t="s">
        <v>333</v>
      </c>
      <c r="E29" s="2">
        <v>11</v>
      </c>
      <c r="F29" s="2">
        <v>16</v>
      </c>
      <c r="G29" s="2">
        <f t="shared" si="0"/>
        <v>27</v>
      </c>
      <c r="H29" s="2">
        <v>18</v>
      </c>
      <c r="I29" s="2">
        <v>25</v>
      </c>
      <c r="J29" s="2">
        <f t="shared" si="1"/>
        <v>43</v>
      </c>
      <c r="K29" s="2">
        <v>4</v>
      </c>
      <c r="L29" s="2">
        <v>5</v>
      </c>
      <c r="M29" s="2">
        <f t="shared" si="2"/>
        <v>9</v>
      </c>
      <c r="N29" s="358">
        <v>28</v>
      </c>
      <c r="O29" s="81"/>
      <c r="P29" s="122"/>
      <c r="Q29" s="123"/>
      <c r="R29" s="108" t="str">
        <f t="shared" si="17"/>
        <v>スポーツコミュニティ</v>
      </c>
      <c r="S29" s="109">
        <f t="shared" si="18"/>
        <v>11</v>
      </c>
      <c r="T29" s="109">
        <f t="shared" si="18"/>
        <v>16</v>
      </c>
      <c r="U29" s="110">
        <f t="shared" si="19"/>
        <v>27</v>
      </c>
      <c r="V29" s="111">
        <f t="shared" si="20"/>
        <v>18</v>
      </c>
      <c r="W29" s="111">
        <f t="shared" si="20"/>
        <v>25</v>
      </c>
      <c r="X29" s="112">
        <f t="shared" si="21"/>
        <v>43</v>
      </c>
      <c r="Y29" s="113">
        <f t="shared" si="22"/>
        <v>43000</v>
      </c>
      <c r="Z29" s="114">
        <f t="shared" si="25"/>
        <v>13</v>
      </c>
      <c r="AA29" s="115">
        <f t="shared" si="23"/>
        <v>26000</v>
      </c>
      <c r="AB29" s="2">
        <f t="shared" si="24"/>
        <v>28</v>
      </c>
      <c r="AC29" s="115">
        <f t="shared" si="8"/>
        <v>28000</v>
      </c>
      <c r="AD29" s="116"/>
      <c r="AE29" s="117"/>
      <c r="AF29" s="118"/>
      <c r="AG29" s="126"/>
      <c r="AH29" s="126"/>
      <c r="AI29" s="127"/>
      <c r="AJ29" s="121"/>
      <c r="AM29" s="155"/>
    </row>
    <row r="30" spans="1:36" ht="19.5" customHeight="1">
      <c r="A30" s="266"/>
      <c r="B30" s="2">
        <v>26</v>
      </c>
      <c r="C30" s="368" t="s">
        <v>224</v>
      </c>
      <c r="D30" s="6" t="s">
        <v>225</v>
      </c>
      <c r="E30" s="2">
        <v>4</v>
      </c>
      <c r="F30" s="2">
        <v>0</v>
      </c>
      <c r="G30" s="2">
        <f t="shared" si="0"/>
        <v>4</v>
      </c>
      <c r="H30" s="2">
        <v>7</v>
      </c>
      <c r="I30" s="2">
        <v>0</v>
      </c>
      <c r="J30" s="2">
        <f t="shared" si="1"/>
        <v>7</v>
      </c>
      <c r="K30" s="2">
        <v>0</v>
      </c>
      <c r="L30" s="2">
        <v>0</v>
      </c>
      <c r="M30" s="2">
        <f t="shared" si="2"/>
        <v>0</v>
      </c>
      <c r="N30" s="358">
        <v>4</v>
      </c>
      <c r="O30" s="81"/>
      <c r="P30" s="122"/>
      <c r="Q30" s="123"/>
      <c r="R30" s="108" t="str">
        <f t="shared" si="17"/>
        <v>Ｂ＆Ｇ愛南スイミング</v>
      </c>
      <c r="S30" s="109">
        <f t="shared" si="18"/>
        <v>4</v>
      </c>
      <c r="T30" s="109">
        <f t="shared" si="18"/>
        <v>0</v>
      </c>
      <c r="U30" s="110">
        <f t="shared" si="19"/>
        <v>4</v>
      </c>
      <c r="V30" s="111">
        <f t="shared" si="20"/>
        <v>7</v>
      </c>
      <c r="W30" s="111">
        <f t="shared" si="20"/>
        <v>0</v>
      </c>
      <c r="X30" s="112">
        <f t="shared" si="21"/>
        <v>7</v>
      </c>
      <c r="Y30" s="113">
        <f t="shared" si="22"/>
        <v>7000</v>
      </c>
      <c r="Z30" s="114">
        <f t="shared" si="25"/>
        <v>0</v>
      </c>
      <c r="AA30" s="115">
        <f t="shared" si="23"/>
        <v>0</v>
      </c>
      <c r="AB30" s="2">
        <f t="shared" si="24"/>
        <v>4</v>
      </c>
      <c r="AC30" s="115">
        <f t="shared" si="8"/>
        <v>4000</v>
      </c>
      <c r="AD30" s="116"/>
      <c r="AE30" s="117"/>
      <c r="AF30" s="118"/>
      <c r="AG30" s="126"/>
      <c r="AH30" s="126"/>
      <c r="AI30" s="127"/>
      <c r="AJ30" s="121"/>
    </row>
    <row r="31" spans="1:36" ht="19.5" customHeight="1" thickBot="1">
      <c r="A31" s="269"/>
      <c r="B31" s="373">
        <v>27</v>
      </c>
      <c r="C31" s="374" t="s">
        <v>334</v>
      </c>
      <c r="D31" s="375" t="s">
        <v>334</v>
      </c>
      <c r="E31" s="376">
        <v>1</v>
      </c>
      <c r="F31" s="376">
        <v>3</v>
      </c>
      <c r="G31" s="376">
        <f>E31+F31</f>
        <v>4</v>
      </c>
      <c r="H31" s="376">
        <v>2</v>
      </c>
      <c r="I31" s="376">
        <v>5</v>
      </c>
      <c r="J31" s="376">
        <f>I31+H31</f>
        <v>7</v>
      </c>
      <c r="K31" s="376">
        <v>0</v>
      </c>
      <c r="L31" s="376">
        <v>0</v>
      </c>
      <c r="M31" s="376">
        <f>L31+K31</f>
        <v>0</v>
      </c>
      <c r="N31" s="359">
        <v>3</v>
      </c>
      <c r="O31" s="81"/>
      <c r="P31" s="122"/>
      <c r="Q31" s="123"/>
      <c r="R31" s="108" t="str">
        <f t="shared" si="17"/>
        <v>ＡｚｕＭａｘ</v>
      </c>
      <c r="S31" s="109">
        <f t="shared" si="18"/>
        <v>1</v>
      </c>
      <c r="T31" s="109">
        <f t="shared" si="18"/>
        <v>3</v>
      </c>
      <c r="U31" s="110">
        <f t="shared" si="19"/>
        <v>4</v>
      </c>
      <c r="V31" s="111">
        <f t="shared" si="20"/>
        <v>2</v>
      </c>
      <c r="W31" s="111">
        <f t="shared" si="20"/>
        <v>5</v>
      </c>
      <c r="X31" s="112">
        <f t="shared" si="21"/>
        <v>7</v>
      </c>
      <c r="Y31" s="113">
        <f t="shared" si="22"/>
        <v>7000</v>
      </c>
      <c r="Z31" s="114">
        <f t="shared" si="25"/>
        <v>0</v>
      </c>
      <c r="AA31" s="115">
        <f t="shared" si="23"/>
        <v>0</v>
      </c>
      <c r="AB31" s="2">
        <f t="shared" si="24"/>
        <v>3</v>
      </c>
      <c r="AC31" s="115">
        <f t="shared" si="8"/>
        <v>3000</v>
      </c>
      <c r="AD31" s="116"/>
      <c r="AE31" s="117"/>
      <c r="AF31" s="118"/>
      <c r="AG31" s="126"/>
      <c r="AH31" s="126"/>
      <c r="AI31" s="127"/>
      <c r="AJ31" s="121"/>
    </row>
    <row r="32" spans="1:36" ht="19.5" customHeight="1">
      <c r="A32" s="270" t="s">
        <v>335</v>
      </c>
      <c r="B32" s="363">
        <v>28</v>
      </c>
      <c r="C32" s="364" t="s">
        <v>336</v>
      </c>
      <c r="D32" s="364" t="s">
        <v>337</v>
      </c>
      <c r="E32" s="365">
        <v>9</v>
      </c>
      <c r="F32" s="365">
        <v>21</v>
      </c>
      <c r="G32" s="365">
        <f t="shared" si="0"/>
        <v>30</v>
      </c>
      <c r="H32" s="365">
        <v>13</v>
      </c>
      <c r="I32" s="365">
        <v>39</v>
      </c>
      <c r="J32" s="365">
        <f t="shared" si="1"/>
        <v>52</v>
      </c>
      <c r="K32" s="365">
        <v>2</v>
      </c>
      <c r="L32" s="365">
        <v>4</v>
      </c>
      <c r="M32" s="365">
        <f t="shared" si="2"/>
        <v>6</v>
      </c>
      <c r="N32" s="366">
        <v>20</v>
      </c>
      <c r="O32" s="81"/>
      <c r="P32" s="122"/>
      <c r="Q32" s="123"/>
      <c r="R32" s="108" t="str">
        <f t="shared" si="17"/>
        <v>スポーツクラブＺＥＹＯ</v>
      </c>
      <c r="S32" s="109"/>
      <c r="T32" s="109"/>
      <c r="U32" s="110"/>
      <c r="V32" s="111"/>
      <c r="W32" s="111"/>
      <c r="X32" s="112"/>
      <c r="Y32" s="113"/>
      <c r="Z32" s="114"/>
      <c r="AA32" s="115"/>
      <c r="AB32" s="2"/>
      <c r="AC32" s="115"/>
      <c r="AD32" s="116"/>
      <c r="AE32" s="117"/>
      <c r="AF32" s="118"/>
      <c r="AG32" s="126"/>
      <c r="AH32" s="126"/>
      <c r="AI32" s="127"/>
      <c r="AJ32" s="121"/>
    </row>
    <row r="33" spans="1:36" ht="19.5" customHeight="1">
      <c r="A33" s="267"/>
      <c r="B33" s="367">
        <v>29</v>
      </c>
      <c r="C33" s="6" t="s">
        <v>159</v>
      </c>
      <c r="D33" s="6" t="s">
        <v>160</v>
      </c>
      <c r="E33" s="2">
        <v>7</v>
      </c>
      <c r="F33" s="2">
        <v>2</v>
      </c>
      <c r="G33" s="2">
        <f t="shared" si="0"/>
        <v>9</v>
      </c>
      <c r="H33" s="2">
        <v>12</v>
      </c>
      <c r="I33" s="2">
        <v>4</v>
      </c>
      <c r="J33" s="2">
        <f t="shared" si="1"/>
        <v>16</v>
      </c>
      <c r="K33" s="2">
        <v>0</v>
      </c>
      <c r="L33" s="2">
        <v>0</v>
      </c>
      <c r="M33" s="2">
        <f t="shared" si="2"/>
        <v>0</v>
      </c>
      <c r="N33" s="358">
        <v>9</v>
      </c>
      <c r="O33" s="81"/>
      <c r="P33" s="128"/>
      <c r="Q33" s="123">
        <f>Q26+1</f>
        <v>18</v>
      </c>
      <c r="R33" s="108" t="str">
        <f>C33</f>
        <v>コナミスポーツクラブ高知</v>
      </c>
      <c r="S33" s="109">
        <f aca="true" t="shared" si="26" ref="S33:T62">E33</f>
        <v>7</v>
      </c>
      <c r="T33" s="109">
        <f t="shared" si="26"/>
        <v>2</v>
      </c>
      <c r="U33" s="110">
        <f t="shared" si="12"/>
        <v>9</v>
      </c>
      <c r="V33" s="111">
        <f aca="true" t="shared" si="27" ref="V33:W62">H33</f>
        <v>12</v>
      </c>
      <c r="W33" s="111">
        <f t="shared" si="27"/>
        <v>4</v>
      </c>
      <c r="X33" s="112">
        <f t="shared" si="13"/>
        <v>16</v>
      </c>
      <c r="Y33" s="113">
        <f t="shared" si="14"/>
        <v>16000</v>
      </c>
      <c r="Z33" s="114">
        <f t="shared" si="6"/>
        <v>0</v>
      </c>
      <c r="AA33" s="115">
        <f t="shared" si="15"/>
        <v>0</v>
      </c>
      <c r="AB33" s="2">
        <f t="shared" si="11"/>
        <v>9</v>
      </c>
      <c r="AC33" s="115">
        <f t="shared" si="8"/>
        <v>9000</v>
      </c>
      <c r="AD33" s="116">
        <v>5000</v>
      </c>
      <c r="AE33" s="117">
        <f>IF(G33=0,0,Y33+AA33+AC33+AD33)</f>
        <v>30000</v>
      </c>
      <c r="AF33" s="118"/>
      <c r="AG33" s="118"/>
      <c r="AH33" s="118"/>
      <c r="AI33" s="120"/>
      <c r="AJ33" s="121">
        <f t="shared" si="9"/>
        <v>30000</v>
      </c>
    </row>
    <row r="34" spans="1:36" ht="19.5" customHeight="1">
      <c r="A34" s="355" t="s">
        <v>124</v>
      </c>
      <c r="B34" s="367">
        <v>30</v>
      </c>
      <c r="C34" s="6" t="s">
        <v>41</v>
      </c>
      <c r="D34" s="6" t="s">
        <v>161</v>
      </c>
      <c r="E34" s="2">
        <v>16</v>
      </c>
      <c r="F34" s="2">
        <v>16</v>
      </c>
      <c r="G34" s="2">
        <f t="shared" si="0"/>
        <v>32</v>
      </c>
      <c r="H34" s="2">
        <v>29</v>
      </c>
      <c r="I34" s="2">
        <v>29</v>
      </c>
      <c r="J34" s="2">
        <f t="shared" si="1"/>
        <v>58</v>
      </c>
      <c r="K34" s="2">
        <v>6</v>
      </c>
      <c r="L34" s="2">
        <v>6</v>
      </c>
      <c r="M34" s="2">
        <f t="shared" si="2"/>
        <v>12</v>
      </c>
      <c r="N34" s="358">
        <v>30</v>
      </c>
      <c r="O34" s="81"/>
      <c r="P34" s="130"/>
      <c r="Q34" s="123"/>
      <c r="R34" s="108"/>
      <c r="S34" s="109">
        <f t="shared" si="26"/>
        <v>16</v>
      </c>
      <c r="T34" s="109">
        <f t="shared" si="26"/>
        <v>16</v>
      </c>
      <c r="U34" s="110">
        <f t="shared" si="12"/>
        <v>32</v>
      </c>
      <c r="V34" s="111">
        <f t="shared" si="27"/>
        <v>29</v>
      </c>
      <c r="W34" s="111">
        <f t="shared" si="27"/>
        <v>29</v>
      </c>
      <c r="X34" s="112">
        <f t="shared" si="13"/>
        <v>58</v>
      </c>
      <c r="Y34" s="113">
        <f t="shared" si="14"/>
        <v>58000</v>
      </c>
      <c r="Z34" s="114">
        <f t="shared" si="6"/>
        <v>18</v>
      </c>
      <c r="AA34" s="115">
        <f t="shared" si="15"/>
        <v>36000</v>
      </c>
      <c r="AB34" s="2">
        <f t="shared" si="11"/>
        <v>30</v>
      </c>
      <c r="AC34" s="115">
        <f t="shared" si="8"/>
        <v>30000</v>
      </c>
      <c r="AD34" s="116"/>
      <c r="AE34" s="117"/>
      <c r="AF34" s="118"/>
      <c r="AG34" s="118"/>
      <c r="AH34" s="118"/>
      <c r="AI34" s="120"/>
      <c r="AJ34" s="121"/>
    </row>
    <row r="35" spans="1:36" ht="19.5" customHeight="1">
      <c r="A35" s="267"/>
      <c r="B35" s="367">
        <v>31</v>
      </c>
      <c r="C35" s="6" t="s">
        <v>162</v>
      </c>
      <c r="D35" s="6" t="s">
        <v>163</v>
      </c>
      <c r="E35" s="2">
        <v>1</v>
      </c>
      <c r="F35" s="2">
        <v>2</v>
      </c>
      <c r="G35" s="2">
        <f t="shared" si="0"/>
        <v>3</v>
      </c>
      <c r="H35" s="2">
        <v>2</v>
      </c>
      <c r="I35" s="2">
        <v>3</v>
      </c>
      <c r="J35" s="2">
        <f t="shared" si="1"/>
        <v>5</v>
      </c>
      <c r="K35" s="2">
        <v>0</v>
      </c>
      <c r="L35" s="2">
        <v>0</v>
      </c>
      <c r="M35" s="2">
        <f t="shared" si="2"/>
        <v>0</v>
      </c>
      <c r="N35" s="358">
        <v>3</v>
      </c>
      <c r="O35" s="81"/>
      <c r="P35" s="130"/>
      <c r="Q35" s="123"/>
      <c r="R35" s="108"/>
      <c r="S35" s="109">
        <f t="shared" si="26"/>
        <v>1</v>
      </c>
      <c r="T35" s="109">
        <f t="shared" si="26"/>
        <v>2</v>
      </c>
      <c r="U35" s="110">
        <f t="shared" si="12"/>
        <v>3</v>
      </c>
      <c r="V35" s="111">
        <f t="shared" si="27"/>
        <v>2</v>
      </c>
      <c r="W35" s="111">
        <f t="shared" si="27"/>
        <v>3</v>
      </c>
      <c r="X35" s="112">
        <f t="shared" si="13"/>
        <v>5</v>
      </c>
      <c r="Y35" s="113">
        <f t="shared" si="14"/>
        <v>5000</v>
      </c>
      <c r="Z35" s="114">
        <f t="shared" si="6"/>
        <v>0</v>
      </c>
      <c r="AA35" s="115">
        <f t="shared" si="15"/>
        <v>0</v>
      </c>
      <c r="AB35" s="2">
        <f t="shared" si="11"/>
        <v>3</v>
      </c>
      <c r="AC35" s="115">
        <f t="shared" si="8"/>
        <v>3000</v>
      </c>
      <c r="AD35" s="116"/>
      <c r="AE35" s="117"/>
      <c r="AF35" s="118"/>
      <c r="AG35" s="118"/>
      <c r="AH35" s="118"/>
      <c r="AI35" s="120"/>
      <c r="AJ35" s="121"/>
    </row>
    <row r="36" spans="1:36" ht="19.5" customHeight="1">
      <c r="A36" s="267"/>
      <c r="B36" s="367">
        <v>32</v>
      </c>
      <c r="C36" s="6" t="s">
        <v>42</v>
      </c>
      <c r="D36" s="6" t="s">
        <v>164</v>
      </c>
      <c r="E36" s="2">
        <v>1</v>
      </c>
      <c r="F36" s="2">
        <v>1</v>
      </c>
      <c r="G36" s="2">
        <f t="shared" si="0"/>
        <v>2</v>
      </c>
      <c r="H36" s="2">
        <v>1</v>
      </c>
      <c r="I36" s="2">
        <v>2</v>
      </c>
      <c r="J36" s="2">
        <f t="shared" si="1"/>
        <v>3</v>
      </c>
      <c r="K36" s="2">
        <v>0</v>
      </c>
      <c r="L36" s="2">
        <v>0</v>
      </c>
      <c r="M36" s="2">
        <f t="shared" si="2"/>
        <v>0</v>
      </c>
      <c r="N36" s="358">
        <v>3</v>
      </c>
      <c r="O36" s="81"/>
      <c r="P36" s="130"/>
      <c r="Q36" s="123"/>
      <c r="R36" s="108"/>
      <c r="S36" s="109">
        <f t="shared" si="26"/>
        <v>1</v>
      </c>
      <c r="T36" s="109">
        <f t="shared" si="26"/>
        <v>1</v>
      </c>
      <c r="U36" s="110">
        <f t="shared" si="12"/>
        <v>2</v>
      </c>
      <c r="V36" s="111">
        <f t="shared" si="27"/>
        <v>1</v>
      </c>
      <c r="W36" s="111">
        <f t="shared" si="27"/>
        <v>2</v>
      </c>
      <c r="X36" s="112">
        <f t="shared" si="13"/>
        <v>3</v>
      </c>
      <c r="Y36" s="113">
        <f t="shared" si="14"/>
        <v>3000</v>
      </c>
      <c r="Z36" s="114">
        <f t="shared" si="6"/>
        <v>0</v>
      </c>
      <c r="AA36" s="115">
        <f t="shared" si="15"/>
        <v>0</v>
      </c>
      <c r="AB36" s="2">
        <f t="shared" si="11"/>
        <v>3</v>
      </c>
      <c r="AC36" s="115">
        <f t="shared" si="8"/>
        <v>3000</v>
      </c>
      <c r="AD36" s="116"/>
      <c r="AE36" s="117"/>
      <c r="AF36" s="118"/>
      <c r="AG36" s="118"/>
      <c r="AH36" s="118"/>
      <c r="AI36" s="120"/>
      <c r="AJ36" s="121"/>
    </row>
    <row r="37" spans="1:36" ht="19.5" customHeight="1">
      <c r="A37" s="271" t="s">
        <v>125</v>
      </c>
      <c r="B37" s="377">
        <v>33</v>
      </c>
      <c r="C37" s="378" t="s">
        <v>295</v>
      </c>
      <c r="D37" s="378" t="s">
        <v>190</v>
      </c>
      <c r="E37" s="2">
        <v>6</v>
      </c>
      <c r="F37" s="2">
        <v>5</v>
      </c>
      <c r="G37" s="2">
        <f t="shared" si="0"/>
        <v>11</v>
      </c>
      <c r="H37" s="2">
        <v>8</v>
      </c>
      <c r="I37" s="2">
        <v>10</v>
      </c>
      <c r="J37" s="2">
        <f t="shared" si="1"/>
        <v>18</v>
      </c>
      <c r="K37" s="2">
        <v>2</v>
      </c>
      <c r="L37" s="2">
        <v>0</v>
      </c>
      <c r="M37" s="2">
        <f t="shared" si="2"/>
        <v>2</v>
      </c>
      <c r="N37" s="358">
        <v>9</v>
      </c>
      <c r="O37" s="81"/>
      <c r="P37" s="130"/>
      <c r="Q37" s="123" t="e">
        <f>#REF!+1</f>
        <v>#REF!</v>
      </c>
      <c r="R37" s="108" t="str">
        <f aca="true" t="shared" si="28" ref="R37:R44">C37</f>
        <v>ＪＳＳ高知スイミングスクール</v>
      </c>
      <c r="S37" s="109">
        <f t="shared" si="26"/>
        <v>6</v>
      </c>
      <c r="T37" s="109">
        <f t="shared" si="26"/>
        <v>5</v>
      </c>
      <c r="U37" s="110">
        <f t="shared" si="12"/>
        <v>11</v>
      </c>
      <c r="V37" s="111">
        <f t="shared" si="27"/>
        <v>8</v>
      </c>
      <c r="W37" s="111">
        <f t="shared" si="27"/>
        <v>10</v>
      </c>
      <c r="X37" s="112">
        <f t="shared" si="13"/>
        <v>18</v>
      </c>
      <c r="Y37" s="113">
        <f>X37*1000</f>
        <v>18000</v>
      </c>
      <c r="Z37" s="114">
        <f t="shared" si="6"/>
        <v>4</v>
      </c>
      <c r="AA37" s="115">
        <f>Z37*2000</f>
        <v>8000</v>
      </c>
      <c r="AB37" s="2">
        <f t="shared" si="11"/>
        <v>9</v>
      </c>
      <c r="AC37" s="115">
        <f t="shared" si="8"/>
        <v>9000</v>
      </c>
      <c r="AD37" s="116">
        <v>5000</v>
      </c>
      <c r="AE37" s="117">
        <f>IF(G37=0,0,Y37+AA37+AC37+AD37)</f>
        <v>40000</v>
      </c>
      <c r="AF37" s="118"/>
      <c r="AG37" s="118"/>
      <c r="AH37" s="118"/>
      <c r="AI37" s="120"/>
      <c r="AJ37" s="121">
        <f t="shared" si="9"/>
        <v>40000</v>
      </c>
    </row>
    <row r="38" spans="1:36" ht="19.5" customHeight="1">
      <c r="A38" s="271"/>
      <c r="B38" s="377">
        <v>34</v>
      </c>
      <c r="C38" s="378" t="s">
        <v>338</v>
      </c>
      <c r="D38" s="378" t="s">
        <v>339</v>
      </c>
      <c r="E38" s="2">
        <v>5</v>
      </c>
      <c r="F38" s="2">
        <v>2</v>
      </c>
      <c r="G38" s="2">
        <f t="shared" si="0"/>
        <v>7</v>
      </c>
      <c r="H38" s="2">
        <v>9</v>
      </c>
      <c r="I38" s="2">
        <v>3</v>
      </c>
      <c r="J38" s="2">
        <f t="shared" si="1"/>
        <v>12</v>
      </c>
      <c r="K38" s="2">
        <v>0</v>
      </c>
      <c r="L38" s="2">
        <v>0</v>
      </c>
      <c r="M38" s="2">
        <f t="shared" si="2"/>
        <v>0</v>
      </c>
      <c r="N38" s="358">
        <v>5</v>
      </c>
      <c r="O38" s="81"/>
      <c r="P38" s="130"/>
      <c r="Q38" s="123" t="e">
        <f t="shared" si="10"/>
        <v>#REF!</v>
      </c>
      <c r="R38" s="108" t="str">
        <f t="shared" si="28"/>
        <v>スポーツクラブすくも</v>
      </c>
      <c r="S38" s="109">
        <f t="shared" si="26"/>
        <v>5</v>
      </c>
      <c r="T38" s="109">
        <f t="shared" si="26"/>
        <v>2</v>
      </c>
      <c r="U38" s="110">
        <f t="shared" si="12"/>
        <v>7</v>
      </c>
      <c r="V38" s="111">
        <f t="shared" si="27"/>
        <v>9</v>
      </c>
      <c r="W38" s="111">
        <f t="shared" si="27"/>
        <v>3</v>
      </c>
      <c r="X38" s="112">
        <f t="shared" si="13"/>
        <v>12</v>
      </c>
      <c r="Y38" s="113">
        <f t="shared" si="14"/>
        <v>12000</v>
      </c>
      <c r="Z38" s="114">
        <f t="shared" si="6"/>
        <v>0</v>
      </c>
      <c r="AA38" s="115">
        <f t="shared" si="15"/>
        <v>0</v>
      </c>
      <c r="AB38" s="2">
        <f t="shared" si="11"/>
        <v>5</v>
      </c>
      <c r="AC38" s="115">
        <f t="shared" si="8"/>
        <v>5000</v>
      </c>
      <c r="AD38" s="116">
        <v>5000</v>
      </c>
      <c r="AE38" s="117">
        <f>IF(G38=0,0,Y38+AA38+AC38+AD38)</f>
        <v>22000</v>
      </c>
      <c r="AF38" s="118"/>
      <c r="AG38" s="118"/>
      <c r="AH38" s="118"/>
      <c r="AI38" s="120"/>
      <c r="AJ38" s="121">
        <f t="shared" si="9"/>
        <v>22000</v>
      </c>
    </row>
    <row r="39" spans="1:36" ht="19.5" customHeight="1" thickBot="1">
      <c r="A39" s="387"/>
      <c r="B39" s="377">
        <v>35</v>
      </c>
      <c r="C39" s="378" t="s">
        <v>314</v>
      </c>
      <c r="D39" s="378" t="s">
        <v>315</v>
      </c>
      <c r="E39" s="80">
        <v>20</v>
      </c>
      <c r="F39" s="80">
        <v>10</v>
      </c>
      <c r="G39" s="80">
        <f t="shared" si="0"/>
        <v>30</v>
      </c>
      <c r="H39" s="80">
        <v>36</v>
      </c>
      <c r="I39" s="80">
        <v>19</v>
      </c>
      <c r="J39" s="80">
        <f t="shared" si="1"/>
        <v>55</v>
      </c>
      <c r="K39" s="80">
        <v>2</v>
      </c>
      <c r="L39" s="80">
        <v>2</v>
      </c>
      <c r="M39" s="80">
        <f t="shared" si="2"/>
        <v>4</v>
      </c>
      <c r="N39" s="360">
        <v>27</v>
      </c>
      <c r="O39" s="81"/>
      <c r="P39" s="129" t="s">
        <v>125</v>
      </c>
      <c r="Q39" s="123" t="e">
        <f t="shared" si="10"/>
        <v>#REF!</v>
      </c>
      <c r="R39" s="108" t="str">
        <f t="shared" si="28"/>
        <v>ＮＳＰ高知スイミングスクール</v>
      </c>
      <c r="S39" s="109">
        <f>E39</f>
        <v>20</v>
      </c>
      <c r="T39" s="109">
        <f>F39</f>
        <v>10</v>
      </c>
      <c r="U39" s="110">
        <f>S39+T39</f>
        <v>30</v>
      </c>
      <c r="V39" s="111">
        <f>H39</f>
        <v>36</v>
      </c>
      <c r="W39" s="111">
        <f>I39</f>
        <v>19</v>
      </c>
      <c r="X39" s="112">
        <f>V39+W39</f>
        <v>55</v>
      </c>
      <c r="Y39" s="113">
        <f>X39*1000</f>
        <v>55000</v>
      </c>
      <c r="Z39" s="114">
        <f>(K39+M39)</f>
        <v>6</v>
      </c>
      <c r="AA39" s="115">
        <f>Z39*2000</f>
        <v>12000</v>
      </c>
      <c r="AB39" s="2">
        <f>N39</f>
        <v>27</v>
      </c>
      <c r="AC39" s="115">
        <f t="shared" si="8"/>
        <v>27000</v>
      </c>
      <c r="AD39" s="116">
        <v>5000</v>
      </c>
      <c r="AE39" s="117">
        <f>IF(G39=0,0,Y39+AA39+AC39+AD39)</f>
        <v>99000</v>
      </c>
      <c r="AF39" s="118"/>
      <c r="AG39" s="118"/>
      <c r="AH39" s="118"/>
      <c r="AI39" s="120"/>
      <c r="AJ39" s="121">
        <f>AE39-AI39</f>
        <v>99000</v>
      </c>
    </row>
    <row r="40" spans="1:36" ht="19.5" customHeight="1">
      <c r="A40" s="350"/>
      <c r="B40" s="365">
        <v>36</v>
      </c>
      <c r="C40" s="364" t="s">
        <v>43</v>
      </c>
      <c r="D40" s="364" t="s">
        <v>165</v>
      </c>
      <c r="E40" s="365">
        <v>15</v>
      </c>
      <c r="F40" s="365">
        <v>12</v>
      </c>
      <c r="G40" s="365">
        <f t="shared" si="0"/>
        <v>27</v>
      </c>
      <c r="H40" s="365">
        <v>25</v>
      </c>
      <c r="I40" s="365">
        <v>24</v>
      </c>
      <c r="J40" s="365">
        <f t="shared" si="1"/>
        <v>49</v>
      </c>
      <c r="K40" s="365">
        <v>4</v>
      </c>
      <c r="L40" s="365">
        <v>6</v>
      </c>
      <c r="M40" s="365">
        <f t="shared" si="2"/>
        <v>10</v>
      </c>
      <c r="N40" s="366">
        <v>28</v>
      </c>
      <c r="O40" s="81"/>
      <c r="P40" s="129"/>
      <c r="Q40" s="123"/>
      <c r="R40" s="108" t="str">
        <f t="shared" si="28"/>
        <v>伊藤スイミングスクール</v>
      </c>
      <c r="S40" s="109"/>
      <c r="T40" s="109"/>
      <c r="U40" s="110"/>
      <c r="V40" s="111"/>
      <c r="W40" s="111"/>
      <c r="X40" s="112"/>
      <c r="Y40" s="113"/>
      <c r="Z40" s="114"/>
      <c r="AA40" s="115"/>
      <c r="AB40" s="2"/>
      <c r="AC40" s="115"/>
      <c r="AD40" s="116"/>
      <c r="AE40" s="117"/>
      <c r="AF40" s="118"/>
      <c r="AG40" s="118"/>
      <c r="AH40" s="118"/>
      <c r="AI40" s="120"/>
      <c r="AJ40" s="121"/>
    </row>
    <row r="41" spans="1:36" ht="19.5" customHeight="1">
      <c r="A41" s="351"/>
      <c r="B41" s="2">
        <v>37</v>
      </c>
      <c r="C41" s="6" t="s">
        <v>44</v>
      </c>
      <c r="D41" s="6" t="s">
        <v>166</v>
      </c>
      <c r="E41" s="2">
        <v>19</v>
      </c>
      <c r="F41" s="2">
        <v>10</v>
      </c>
      <c r="G41" s="2">
        <f t="shared" si="0"/>
        <v>29</v>
      </c>
      <c r="H41" s="2">
        <v>33</v>
      </c>
      <c r="I41" s="2">
        <v>18</v>
      </c>
      <c r="J41" s="2">
        <f t="shared" si="1"/>
        <v>51</v>
      </c>
      <c r="K41" s="2">
        <v>6</v>
      </c>
      <c r="L41" s="2">
        <v>4</v>
      </c>
      <c r="M41" s="2">
        <f t="shared" si="2"/>
        <v>10</v>
      </c>
      <c r="N41" s="358">
        <v>30</v>
      </c>
      <c r="O41" s="81"/>
      <c r="P41" s="106"/>
      <c r="Q41" s="123" t="e">
        <f>#REF!+1</f>
        <v>#REF!</v>
      </c>
      <c r="R41" s="124" t="str">
        <f t="shared" si="28"/>
        <v>坂出伊藤スイミングスクール</v>
      </c>
      <c r="S41" s="109">
        <f t="shared" si="26"/>
        <v>19</v>
      </c>
      <c r="T41" s="109">
        <f t="shared" si="26"/>
        <v>10</v>
      </c>
      <c r="U41" s="110">
        <f t="shared" si="12"/>
        <v>29</v>
      </c>
      <c r="V41" s="111">
        <f t="shared" si="27"/>
        <v>33</v>
      </c>
      <c r="W41" s="111">
        <f t="shared" si="27"/>
        <v>18</v>
      </c>
      <c r="X41" s="112">
        <f t="shared" si="13"/>
        <v>51</v>
      </c>
      <c r="Y41" s="113">
        <f t="shared" si="14"/>
        <v>51000</v>
      </c>
      <c r="Z41" s="114">
        <f t="shared" si="6"/>
        <v>16</v>
      </c>
      <c r="AA41" s="115">
        <f t="shared" si="15"/>
        <v>32000</v>
      </c>
      <c r="AB41" s="2">
        <f t="shared" si="11"/>
        <v>30</v>
      </c>
      <c r="AC41" s="115">
        <f t="shared" si="8"/>
        <v>30000</v>
      </c>
      <c r="AD41" s="116">
        <v>5000</v>
      </c>
      <c r="AE41" s="117">
        <f>IF(G41=0,0,Y41+AA41+AC41+AD41)</f>
        <v>118000</v>
      </c>
      <c r="AF41" s="118"/>
      <c r="AG41" s="118"/>
      <c r="AH41" s="118"/>
      <c r="AI41" s="120"/>
      <c r="AJ41" s="121">
        <f t="shared" si="9"/>
        <v>118000</v>
      </c>
    </row>
    <row r="42" spans="1:36" ht="19.5" customHeight="1">
      <c r="A42" s="353" t="s">
        <v>340</v>
      </c>
      <c r="B42" s="2">
        <v>38</v>
      </c>
      <c r="C42" s="6" t="s">
        <v>341</v>
      </c>
      <c r="D42" s="6" t="s">
        <v>167</v>
      </c>
      <c r="E42" s="2">
        <v>7</v>
      </c>
      <c r="F42" s="2">
        <v>15</v>
      </c>
      <c r="G42" s="2">
        <f t="shared" si="0"/>
        <v>22</v>
      </c>
      <c r="H42" s="2">
        <v>9</v>
      </c>
      <c r="I42" s="2">
        <v>23</v>
      </c>
      <c r="J42" s="2">
        <f t="shared" si="1"/>
        <v>32</v>
      </c>
      <c r="K42" s="2">
        <v>2</v>
      </c>
      <c r="L42" s="2">
        <v>6</v>
      </c>
      <c r="M42" s="2">
        <f t="shared" si="2"/>
        <v>8</v>
      </c>
      <c r="N42" s="358">
        <v>25</v>
      </c>
      <c r="O42" s="81"/>
      <c r="P42" s="122"/>
      <c r="Q42" s="123" t="e">
        <f t="shared" si="10"/>
        <v>#REF!</v>
      </c>
      <c r="R42" s="125" t="str">
        <f t="shared" si="28"/>
        <v>ＪＳＳセンコースイミングスクール</v>
      </c>
      <c r="S42" s="109">
        <f t="shared" si="26"/>
        <v>7</v>
      </c>
      <c r="T42" s="109">
        <f t="shared" si="26"/>
        <v>15</v>
      </c>
      <c r="U42" s="110">
        <f t="shared" si="12"/>
        <v>22</v>
      </c>
      <c r="V42" s="111">
        <f t="shared" si="27"/>
        <v>9</v>
      </c>
      <c r="W42" s="111">
        <f t="shared" si="27"/>
        <v>23</v>
      </c>
      <c r="X42" s="112">
        <f t="shared" si="13"/>
        <v>32</v>
      </c>
      <c r="Y42" s="113">
        <f t="shared" si="14"/>
        <v>32000</v>
      </c>
      <c r="Z42" s="114">
        <f t="shared" si="6"/>
        <v>10</v>
      </c>
      <c r="AA42" s="115">
        <f t="shared" si="15"/>
        <v>20000</v>
      </c>
      <c r="AB42" s="2">
        <f t="shared" si="11"/>
        <v>25</v>
      </c>
      <c r="AC42" s="115">
        <f t="shared" si="8"/>
        <v>25000</v>
      </c>
      <c r="AD42" s="116">
        <v>5000</v>
      </c>
      <c r="AE42" s="117">
        <f>IF(G42=0,0,Y42+AA42+AC42+AD42)</f>
        <v>82000</v>
      </c>
      <c r="AF42" s="118"/>
      <c r="AG42" s="118"/>
      <c r="AH42" s="118"/>
      <c r="AI42" s="120"/>
      <c r="AJ42" s="121">
        <f t="shared" si="9"/>
        <v>82000</v>
      </c>
    </row>
    <row r="43" spans="1:36" ht="19.5" customHeight="1">
      <c r="A43" s="352"/>
      <c r="B43" s="2">
        <v>39</v>
      </c>
      <c r="C43" s="6" t="s">
        <v>342</v>
      </c>
      <c r="D43" s="6" t="s">
        <v>343</v>
      </c>
      <c r="E43" s="2">
        <v>17</v>
      </c>
      <c r="F43" s="2">
        <v>25</v>
      </c>
      <c r="G43" s="2">
        <f t="shared" si="0"/>
        <v>42</v>
      </c>
      <c r="H43" s="2">
        <v>33</v>
      </c>
      <c r="I43" s="2">
        <v>49</v>
      </c>
      <c r="J43" s="2">
        <f t="shared" si="1"/>
        <v>82</v>
      </c>
      <c r="K43" s="2">
        <v>4</v>
      </c>
      <c r="L43" s="2">
        <v>6</v>
      </c>
      <c r="M43" s="2">
        <f t="shared" si="2"/>
        <v>10</v>
      </c>
      <c r="N43" s="358">
        <v>36</v>
      </c>
      <c r="O43" s="81"/>
      <c r="P43" s="122" t="s">
        <v>126</v>
      </c>
      <c r="Q43" s="123" t="e">
        <f t="shared" si="10"/>
        <v>#REF!</v>
      </c>
      <c r="R43" s="125" t="str">
        <f t="shared" si="28"/>
        <v>サンダースイミングスクール</v>
      </c>
      <c r="S43" s="109">
        <f>E43</f>
        <v>17</v>
      </c>
      <c r="T43" s="109">
        <f>F43</f>
        <v>25</v>
      </c>
      <c r="U43" s="110">
        <f>S43+T43</f>
        <v>42</v>
      </c>
      <c r="V43" s="111">
        <f>H43</f>
        <v>33</v>
      </c>
      <c r="W43" s="111">
        <f>I43</f>
        <v>49</v>
      </c>
      <c r="X43" s="112">
        <f>V43+W43</f>
        <v>82</v>
      </c>
      <c r="Y43" s="113">
        <f>X43*1000</f>
        <v>82000</v>
      </c>
      <c r="Z43" s="114">
        <f>(K43+M43)</f>
        <v>14</v>
      </c>
      <c r="AA43" s="115">
        <f>Z43*2000</f>
        <v>28000</v>
      </c>
      <c r="AB43" s="2">
        <f>N43</f>
        <v>36</v>
      </c>
      <c r="AC43" s="115">
        <f t="shared" si="8"/>
        <v>36000</v>
      </c>
      <c r="AD43" s="116">
        <v>5000</v>
      </c>
      <c r="AE43" s="117">
        <f>IF(G43=0,0,Y43+AA43+AC43+AD43)</f>
        <v>151000</v>
      </c>
      <c r="AF43" s="118"/>
      <c r="AG43" s="118"/>
      <c r="AH43" s="118"/>
      <c r="AI43" s="120"/>
      <c r="AJ43" s="121">
        <f>AE43-AI43</f>
        <v>151000</v>
      </c>
    </row>
    <row r="44" spans="1:36" ht="19.5" customHeight="1">
      <c r="A44" s="352"/>
      <c r="B44" s="2">
        <v>40</v>
      </c>
      <c r="C44" s="6" t="s">
        <v>344</v>
      </c>
      <c r="D44" s="6" t="s">
        <v>345</v>
      </c>
      <c r="E44" s="2">
        <v>10</v>
      </c>
      <c r="F44" s="2">
        <v>9</v>
      </c>
      <c r="G44" s="2">
        <f t="shared" si="0"/>
        <v>19</v>
      </c>
      <c r="H44" s="2">
        <v>19</v>
      </c>
      <c r="I44" s="2">
        <v>17</v>
      </c>
      <c r="J44" s="2">
        <f t="shared" si="1"/>
        <v>36</v>
      </c>
      <c r="K44" s="2">
        <v>0</v>
      </c>
      <c r="L44" s="2">
        <v>0</v>
      </c>
      <c r="M44" s="2">
        <f>L44+K44</f>
        <v>0</v>
      </c>
      <c r="N44" s="358">
        <v>19</v>
      </c>
      <c r="O44" s="81"/>
      <c r="P44" s="122"/>
      <c r="Q44" s="123" t="e">
        <f>#REF!+1</f>
        <v>#REF!</v>
      </c>
      <c r="R44" s="108" t="str">
        <f t="shared" si="28"/>
        <v>ＷＡＭスイムチーム</v>
      </c>
      <c r="S44" s="109">
        <f t="shared" si="26"/>
        <v>10</v>
      </c>
      <c r="T44" s="109">
        <f t="shared" si="26"/>
        <v>9</v>
      </c>
      <c r="U44" s="110">
        <f t="shared" si="12"/>
        <v>19</v>
      </c>
      <c r="V44" s="111">
        <f t="shared" si="27"/>
        <v>19</v>
      </c>
      <c r="W44" s="111">
        <f t="shared" si="27"/>
        <v>17</v>
      </c>
      <c r="X44" s="112">
        <f t="shared" si="13"/>
        <v>36</v>
      </c>
      <c r="Y44" s="113">
        <f t="shared" si="14"/>
        <v>36000</v>
      </c>
      <c r="Z44" s="114">
        <f t="shared" si="6"/>
        <v>0</v>
      </c>
      <c r="AA44" s="115">
        <f t="shared" si="15"/>
        <v>0</v>
      </c>
      <c r="AB44" s="2">
        <f t="shared" si="11"/>
        <v>19</v>
      </c>
      <c r="AC44" s="115">
        <f t="shared" si="8"/>
        <v>19000</v>
      </c>
      <c r="AD44" s="116">
        <v>5000</v>
      </c>
      <c r="AE44" s="117">
        <f>IF(G44=0,0,Y44+AA44+AC44+AD44)</f>
        <v>60000</v>
      </c>
      <c r="AF44" s="118"/>
      <c r="AG44" s="118"/>
      <c r="AH44" s="118"/>
      <c r="AI44" s="120"/>
      <c r="AJ44" s="121">
        <f t="shared" si="9"/>
        <v>60000</v>
      </c>
    </row>
    <row r="45" spans="1:36" ht="19.5" customHeight="1">
      <c r="A45" s="352"/>
      <c r="B45" s="2">
        <v>41</v>
      </c>
      <c r="C45" s="6" t="s">
        <v>240</v>
      </c>
      <c r="D45" s="6" t="s">
        <v>241</v>
      </c>
      <c r="E45" s="2">
        <v>8</v>
      </c>
      <c r="F45" s="2">
        <v>5</v>
      </c>
      <c r="G45" s="2">
        <f t="shared" si="0"/>
        <v>13</v>
      </c>
      <c r="H45" s="2">
        <v>14</v>
      </c>
      <c r="I45" s="2">
        <v>8</v>
      </c>
      <c r="J45" s="2">
        <f t="shared" si="1"/>
        <v>22</v>
      </c>
      <c r="K45" s="2">
        <v>0</v>
      </c>
      <c r="L45" s="2">
        <v>0</v>
      </c>
      <c r="M45" s="2">
        <f t="shared" si="2"/>
        <v>0</v>
      </c>
      <c r="N45" s="358">
        <v>13</v>
      </c>
      <c r="O45" s="81"/>
      <c r="P45" s="122"/>
      <c r="Q45" s="123" t="e">
        <f t="shared" si="10"/>
        <v>#REF!</v>
      </c>
      <c r="R45" s="108" t="str">
        <f aca="true" t="shared" si="29" ref="R45:R52">C45</f>
        <v>瀬戸内スイミングスクール</v>
      </c>
      <c r="S45" s="109">
        <f t="shared" si="26"/>
        <v>8</v>
      </c>
      <c r="T45" s="109">
        <f t="shared" si="26"/>
        <v>5</v>
      </c>
      <c r="U45" s="110">
        <f aca="true" t="shared" si="30" ref="U45:U52">S45+T45</f>
        <v>13</v>
      </c>
      <c r="V45" s="111">
        <f t="shared" si="27"/>
        <v>14</v>
      </c>
      <c r="W45" s="111">
        <f t="shared" si="27"/>
        <v>8</v>
      </c>
      <c r="X45" s="112">
        <f aca="true" t="shared" si="31" ref="X45:X52">V45+W45</f>
        <v>22</v>
      </c>
      <c r="Y45" s="113">
        <f>X45*1000</f>
        <v>22000</v>
      </c>
      <c r="Z45" s="114">
        <f aca="true" t="shared" si="32" ref="Z45:Z52">(K45+M45)</f>
        <v>0</v>
      </c>
      <c r="AA45" s="115">
        <f>Z45*2000</f>
        <v>0</v>
      </c>
      <c r="AB45" s="2">
        <f aca="true" t="shared" si="33" ref="AB45:AB52">N45</f>
        <v>13</v>
      </c>
      <c r="AC45" s="115">
        <f t="shared" si="8"/>
        <v>13000</v>
      </c>
      <c r="AD45" s="116">
        <v>5000</v>
      </c>
      <c r="AE45" s="117">
        <f>IF(G45=0,0,Y45+AA45+AC45+AD45)</f>
        <v>40000</v>
      </c>
      <c r="AF45" s="118"/>
      <c r="AG45" s="118"/>
      <c r="AH45" s="118"/>
      <c r="AI45" s="120"/>
      <c r="AJ45" s="121">
        <f>AE45-AI45</f>
        <v>40000</v>
      </c>
    </row>
    <row r="46" spans="1:36" ht="19.5" customHeight="1">
      <c r="A46" s="352"/>
      <c r="B46" s="2">
        <v>42</v>
      </c>
      <c r="C46" s="6" t="s">
        <v>226</v>
      </c>
      <c r="D46" s="6" t="s">
        <v>227</v>
      </c>
      <c r="E46" s="2">
        <v>14</v>
      </c>
      <c r="F46" s="2">
        <v>14</v>
      </c>
      <c r="G46" s="2">
        <f t="shared" si="0"/>
        <v>28</v>
      </c>
      <c r="H46" s="2">
        <v>24</v>
      </c>
      <c r="I46" s="2">
        <v>26</v>
      </c>
      <c r="J46" s="2">
        <f t="shared" si="1"/>
        <v>50</v>
      </c>
      <c r="K46" s="2">
        <v>4</v>
      </c>
      <c r="L46" s="2">
        <v>4</v>
      </c>
      <c r="M46" s="2">
        <f t="shared" si="2"/>
        <v>8</v>
      </c>
      <c r="N46" s="358">
        <v>21</v>
      </c>
      <c r="O46" s="81"/>
      <c r="P46" s="122"/>
      <c r="Q46" s="123"/>
      <c r="R46" s="108" t="str">
        <f t="shared" si="29"/>
        <v>ジャパンスイミングスクール高松</v>
      </c>
      <c r="S46" s="109">
        <f t="shared" si="26"/>
        <v>14</v>
      </c>
      <c r="T46" s="109">
        <f t="shared" si="26"/>
        <v>14</v>
      </c>
      <c r="U46" s="110">
        <f t="shared" si="30"/>
        <v>28</v>
      </c>
      <c r="V46" s="111">
        <f t="shared" si="27"/>
        <v>24</v>
      </c>
      <c r="W46" s="111">
        <f t="shared" si="27"/>
        <v>26</v>
      </c>
      <c r="X46" s="112">
        <f t="shared" si="31"/>
        <v>50</v>
      </c>
      <c r="Y46" s="113">
        <f>X46*1000</f>
        <v>50000</v>
      </c>
      <c r="Z46" s="114">
        <f t="shared" si="32"/>
        <v>12</v>
      </c>
      <c r="AA46" s="115">
        <f>Z46*2000</f>
        <v>24000</v>
      </c>
      <c r="AB46" s="2">
        <f t="shared" si="33"/>
        <v>21</v>
      </c>
      <c r="AC46" s="115">
        <f t="shared" si="8"/>
        <v>21000</v>
      </c>
      <c r="AD46" s="116"/>
      <c r="AE46" s="117"/>
      <c r="AF46" s="118"/>
      <c r="AG46" s="118"/>
      <c r="AH46" s="118"/>
      <c r="AI46" s="120"/>
      <c r="AJ46" s="121"/>
    </row>
    <row r="47" spans="1:36" ht="19.5" customHeight="1">
      <c r="A47" s="353"/>
      <c r="B47" s="2">
        <v>43</v>
      </c>
      <c r="C47" s="6" t="s">
        <v>228</v>
      </c>
      <c r="D47" s="6" t="s">
        <v>229</v>
      </c>
      <c r="E47" s="2">
        <v>22</v>
      </c>
      <c r="F47" s="2">
        <v>22</v>
      </c>
      <c r="G47" s="2">
        <f t="shared" si="0"/>
        <v>44</v>
      </c>
      <c r="H47" s="2">
        <v>39</v>
      </c>
      <c r="I47" s="2">
        <v>42</v>
      </c>
      <c r="J47" s="2">
        <f t="shared" si="1"/>
        <v>81</v>
      </c>
      <c r="K47" s="2">
        <v>8</v>
      </c>
      <c r="L47" s="2">
        <v>6</v>
      </c>
      <c r="M47" s="2">
        <f t="shared" si="2"/>
        <v>14</v>
      </c>
      <c r="N47" s="358">
        <v>35</v>
      </c>
      <c r="O47" s="81"/>
      <c r="P47" s="131" t="s">
        <v>127</v>
      </c>
      <c r="Q47" s="123" t="e">
        <f>Q45+1</f>
        <v>#REF!</v>
      </c>
      <c r="R47" s="108" t="str">
        <f t="shared" si="29"/>
        <v>ジャパン丸亀スイミングスクール</v>
      </c>
      <c r="S47" s="109">
        <f t="shared" si="26"/>
        <v>22</v>
      </c>
      <c r="T47" s="109">
        <f t="shared" si="26"/>
        <v>22</v>
      </c>
      <c r="U47" s="110">
        <f t="shared" si="30"/>
        <v>44</v>
      </c>
      <c r="V47" s="111">
        <f t="shared" si="27"/>
        <v>39</v>
      </c>
      <c r="W47" s="111">
        <f t="shared" si="27"/>
        <v>42</v>
      </c>
      <c r="X47" s="112">
        <f t="shared" si="31"/>
        <v>81</v>
      </c>
      <c r="Y47" s="113">
        <f t="shared" si="14"/>
        <v>81000</v>
      </c>
      <c r="Z47" s="114">
        <f t="shared" si="32"/>
        <v>22</v>
      </c>
      <c r="AA47" s="115">
        <f t="shared" si="15"/>
        <v>44000</v>
      </c>
      <c r="AB47" s="2">
        <f t="shared" si="33"/>
        <v>35</v>
      </c>
      <c r="AC47" s="115">
        <f t="shared" si="8"/>
        <v>35000</v>
      </c>
      <c r="AD47" s="116">
        <v>5000</v>
      </c>
      <c r="AE47" s="117">
        <f>IF(G47=0,0,Y47+AA47+AC47+AD47)</f>
        <v>165000</v>
      </c>
      <c r="AF47" s="118"/>
      <c r="AG47" s="118"/>
      <c r="AH47" s="118"/>
      <c r="AI47" s="120"/>
      <c r="AJ47" s="121">
        <f t="shared" si="9"/>
        <v>165000</v>
      </c>
    </row>
    <row r="48" spans="1:36" ht="19.5" customHeight="1">
      <c r="A48" s="351"/>
      <c r="B48" s="2">
        <v>44</v>
      </c>
      <c r="C48" s="6" t="s">
        <v>230</v>
      </c>
      <c r="D48" s="6" t="s">
        <v>231</v>
      </c>
      <c r="E48" s="2">
        <v>7</v>
      </c>
      <c r="F48" s="2">
        <v>14</v>
      </c>
      <c r="G48" s="2">
        <f t="shared" si="0"/>
        <v>21</v>
      </c>
      <c r="H48" s="2">
        <v>12</v>
      </c>
      <c r="I48" s="2">
        <v>27</v>
      </c>
      <c r="J48" s="2">
        <f t="shared" si="1"/>
        <v>39</v>
      </c>
      <c r="K48" s="2">
        <v>2</v>
      </c>
      <c r="L48" s="2">
        <v>5</v>
      </c>
      <c r="M48" s="2">
        <f>L48+K48</f>
        <v>7</v>
      </c>
      <c r="N48" s="358">
        <v>22</v>
      </c>
      <c r="O48" s="81"/>
      <c r="P48" s="122"/>
      <c r="Q48" s="123" t="e">
        <f t="shared" si="10"/>
        <v>#REF!</v>
      </c>
      <c r="R48" s="108" t="str">
        <f t="shared" si="29"/>
        <v>ジャパンスイミングスクール観音寺</v>
      </c>
      <c r="S48" s="109">
        <f t="shared" si="26"/>
        <v>7</v>
      </c>
      <c r="T48" s="109">
        <f t="shared" si="26"/>
        <v>14</v>
      </c>
      <c r="U48" s="110">
        <f t="shared" si="30"/>
        <v>21</v>
      </c>
      <c r="V48" s="111">
        <f t="shared" si="27"/>
        <v>12</v>
      </c>
      <c r="W48" s="111">
        <f t="shared" si="27"/>
        <v>27</v>
      </c>
      <c r="X48" s="112">
        <f t="shared" si="31"/>
        <v>39</v>
      </c>
      <c r="Y48" s="113">
        <f t="shared" si="14"/>
        <v>39000</v>
      </c>
      <c r="Z48" s="114">
        <f t="shared" si="32"/>
        <v>9</v>
      </c>
      <c r="AA48" s="115">
        <f t="shared" si="15"/>
        <v>18000</v>
      </c>
      <c r="AB48" s="2">
        <f t="shared" si="33"/>
        <v>22</v>
      </c>
      <c r="AC48" s="115">
        <f t="shared" si="8"/>
        <v>22000</v>
      </c>
      <c r="AD48" s="116">
        <v>5000</v>
      </c>
      <c r="AE48" s="117">
        <f>IF(G48=0,0,Y48+AA48+AC48+AD48)</f>
        <v>84000</v>
      </c>
      <c r="AF48" s="118"/>
      <c r="AG48" s="118"/>
      <c r="AH48" s="118"/>
      <c r="AI48" s="120"/>
      <c r="AJ48" s="121">
        <f t="shared" si="9"/>
        <v>84000</v>
      </c>
    </row>
    <row r="49" spans="1:36" ht="19.5" customHeight="1">
      <c r="A49" s="351" t="s">
        <v>127</v>
      </c>
      <c r="B49" s="2">
        <v>45</v>
      </c>
      <c r="C49" s="6" t="s">
        <v>232</v>
      </c>
      <c r="D49" s="6" t="s">
        <v>233</v>
      </c>
      <c r="E49" s="2">
        <v>20</v>
      </c>
      <c r="F49" s="2">
        <v>11</v>
      </c>
      <c r="G49" s="2">
        <f t="shared" si="0"/>
        <v>31</v>
      </c>
      <c r="H49" s="2">
        <v>30</v>
      </c>
      <c r="I49" s="2">
        <v>17</v>
      </c>
      <c r="J49" s="2">
        <f t="shared" si="1"/>
        <v>47</v>
      </c>
      <c r="K49" s="2">
        <v>8</v>
      </c>
      <c r="L49" s="2">
        <v>4</v>
      </c>
      <c r="M49" s="2">
        <f t="shared" si="2"/>
        <v>12</v>
      </c>
      <c r="N49" s="358">
        <v>25</v>
      </c>
      <c r="O49" s="81"/>
      <c r="P49" s="122"/>
      <c r="Q49" s="123"/>
      <c r="R49" s="108" t="str">
        <f t="shared" si="29"/>
        <v>ジャパンスイミングスクール三木</v>
      </c>
      <c r="S49" s="109">
        <f t="shared" si="26"/>
        <v>20</v>
      </c>
      <c r="T49" s="109">
        <f t="shared" si="26"/>
        <v>11</v>
      </c>
      <c r="U49" s="110">
        <f t="shared" si="30"/>
        <v>31</v>
      </c>
      <c r="V49" s="111">
        <f t="shared" si="27"/>
        <v>30</v>
      </c>
      <c r="W49" s="111">
        <f t="shared" si="27"/>
        <v>17</v>
      </c>
      <c r="X49" s="112">
        <f t="shared" si="31"/>
        <v>47</v>
      </c>
      <c r="Y49" s="113">
        <f t="shared" si="14"/>
        <v>47000</v>
      </c>
      <c r="Z49" s="114">
        <f t="shared" si="32"/>
        <v>20</v>
      </c>
      <c r="AA49" s="115">
        <f t="shared" si="15"/>
        <v>40000</v>
      </c>
      <c r="AB49" s="2">
        <f t="shared" si="33"/>
        <v>25</v>
      </c>
      <c r="AC49" s="115">
        <f t="shared" si="8"/>
        <v>25000</v>
      </c>
      <c r="AD49" s="116"/>
      <c r="AE49" s="117"/>
      <c r="AF49" s="118"/>
      <c r="AG49" s="118"/>
      <c r="AH49" s="118"/>
      <c r="AI49" s="120"/>
      <c r="AJ49" s="121"/>
    </row>
    <row r="50" spans="1:36" ht="19.5" customHeight="1">
      <c r="A50" s="351"/>
      <c r="B50" s="2">
        <v>46</v>
      </c>
      <c r="C50" s="6" t="s">
        <v>376</v>
      </c>
      <c r="D50" s="6" t="s">
        <v>377</v>
      </c>
      <c r="E50" s="2">
        <v>3</v>
      </c>
      <c r="F50" s="2">
        <v>0</v>
      </c>
      <c r="G50" s="2">
        <f t="shared" si="0"/>
        <v>3</v>
      </c>
      <c r="H50" s="2">
        <v>4</v>
      </c>
      <c r="I50" s="2">
        <v>0</v>
      </c>
      <c r="J50" s="2">
        <f t="shared" si="1"/>
        <v>4</v>
      </c>
      <c r="K50" s="2">
        <v>0</v>
      </c>
      <c r="L50" s="2">
        <v>0</v>
      </c>
      <c r="M50" s="2">
        <f t="shared" si="2"/>
        <v>0</v>
      </c>
      <c r="N50" s="358">
        <v>3</v>
      </c>
      <c r="O50" s="81"/>
      <c r="P50" s="122"/>
      <c r="Q50" s="123"/>
      <c r="R50" s="108"/>
      <c r="S50" s="109">
        <f t="shared" si="26"/>
        <v>3</v>
      </c>
      <c r="T50" s="109">
        <f t="shared" si="26"/>
        <v>0</v>
      </c>
      <c r="U50" s="110">
        <f t="shared" si="30"/>
        <v>3</v>
      </c>
      <c r="V50" s="111">
        <f t="shared" si="27"/>
        <v>4</v>
      </c>
      <c r="W50" s="111">
        <f t="shared" si="27"/>
        <v>0</v>
      </c>
      <c r="X50" s="112">
        <f t="shared" si="31"/>
        <v>4</v>
      </c>
      <c r="Y50" s="113">
        <f t="shared" si="14"/>
        <v>4000</v>
      </c>
      <c r="Z50" s="114">
        <f t="shared" si="32"/>
        <v>0</v>
      </c>
      <c r="AA50" s="115">
        <f t="shared" si="15"/>
        <v>0</v>
      </c>
      <c r="AB50" s="2">
        <f t="shared" si="33"/>
        <v>3</v>
      </c>
      <c r="AC50" s="115">
        <f t="shared" si="8"/>
        <v>3000</v>
      </c>
      <c r="AD50" s="116"/>
      <c r="AE50" s="117"/>
      <c r="AF50" s="118"/>
      <c r="AG50" s="118"/>
      <c r="AH50" s="118"/>
      <c r="AI50" s="120"/>
      <c r="AJ50" s="121"/>
    </row>
    <row r="51" spans="1:36" ht="19.5" customHeight="1" thickBot="1">
      <c r="A51" s="392"/>
      <c r="B51" s="376">
        <v>47</v>
      </c>
      <c r="C51" s="379" t="s">
        <v>380</v>
      </c>
      <c r="D51" s="379" t="s">
        <v>381</v>
      </c>
      <c r="E51" s="376">
        <v>2</v>
      </c>
      <c r="F51" s="376">
        <v>0</v>
      </c>
      <c r="G51" s="376">
        <f t="shared" si="0"/>
        <v>2</v>
      </c>
      <c r="H51" s="376">
        <v>4</v>
      </c>
      <c r="I51" s="376">
        <v>0</v>
      </c>
      <c r="J51" s="376">
        <f t="shared" si="1"/>
        <v>4</v>
      </c>
      <c r="K51" s="376">
        <v>0</v>
      </c>
      <c r="L51" s="376">
        <v>0</v>
      </c>
      <c r="M51" s="376">
        <f t="shared" si="2"/>
        <v>0</v>
      </c>
      <c r="N51" s="359">
        <v>2</v>
      </c>
      <c r="O51" s="81"/>
      <c r="P51" s="122"/>
      <c r="Q51" s="123"/>
      <c r="R51" s="108"/>
      <c r="S51" s="109">
        <f t="shared" si="26"/>
        <v>2</v>
      </c>
      <c r="T51" s="109">
        <f t="shared" si="26"/>
        <v>0</v>
      </c>
      <c r="U51" s="110">
        <f t="shared" si="30"/>
        <v>2</v>
      </c>
      <c r="V51" s="111">
        <f t="shared" si="27"/>
        <v>4</v>
      </c>
      <c r="W51" s="111">
        <f t="shared" si="27"/>
        <v>0</v>
      </c>
      <c r="X51" s="112">
        <f t="shared" si="31"/>
        <v>4</v>
      </c>
      <c r="Y51" s="113">
        <f t="shared" si="14"/>
        <v>4000</v>
      </c>
      <c r="Z51" s="114">
        <f t="shared" si="32"/>
        <v>0</v>
      </c>
      <c r="AA51" s="115">
        <f t="shared" si="15"/>
        <v>0</v>
      </c>
      <c r="AB51" s="2">
        <f t="shared" si="33"/>
        <v>2</v>
      </c>
      <c r="AC51" s="115">
        <f t="shared" si="8"/>
        <v>2000</v>
      </c>
      <c r="AD51" s="116"/>
      <c r="AE51" s="117"/>
      <c r="AF51" s="118"/>
      <c r="AG51" s="118"/>
      <c r="AH51" s="118"/>
      <c r="AI51" s="120"/>
      <c r="AJ51" s="121"/>
    </row>
    <row r="52" spans="1:36" ht="19.5" customHeight="1">
      <c r="A52" s="388"/>
      <c r="B52" s="389">
        <v>48</v>
      </c>
      <c r="C52" s="390" t="s">
        <v>45</v>
      </c>
      <c r="D52" s="390" t="s">
        <v>174</v>
      </c>
      <c r="E52" s="389">
        <v>29</v>
      </c>
      <c r="F52" s="389">
        <v>14</v>
      </c>
      <c r="G52" s="389">
        <f t="shared" si="0"/>
        <v>43</v>
      </c>
      <c r="H52" s="389">
        <v>55</v>
      </c>
      <c r="I52" s="389">
        <v>23</v>
      </c>
      <c r="J52" s="389">
        <f t="shared" si="1"/>
        <v>78</v>
      </c>
      <c r="K52" s="389">
        <v>6</v>
      </c>
      <c r="L52" s="389">
        <v>6</v>
      </c>
      <c r="M52" s="389">
        <f t="shared" si="2"/>
        <v>12</v>
      </c>
      <c r="N52" s="391">
        <v>37</v>
      </c>
      <c r="O52" s="81"/>
      <c r="P52" s="122"/>
      <c r="Q52" s="123"/>
      <c r="R52" s="108" t="str">
        <f t="shared" si="29"/>
        <v>ＯＫスイミングスクール</v>
      </c>
      <c r="S52" s="109">
        <f t="shared" si="26"/>
        <v>29</v>
      </c>
      <c r="T52" s="109">
        <f t="shared" si="26"/>
        <v>14</v>
      </c>
      <c r="U52" s="110">
        <f t="shared" si="30"/>
        <v>43</v>
      </c>
      <c r="V52" s="111">
        <f t="shared" si="27"/>
        <v>55</v>
      </c>
      <c r="W52" s="111">
        <f t="shared" si="27"/>
        <v>23</v>
      </c>
      <c r="X52" s="112">
        <f t="shared" si="31"/>
        <v>78</v>
      </c>
      <c r="Y52" s="113">
        <f t="shared" si="14"/>
        <v>78000</v>
      </c>
      <c r="Z52" s="114">
        <f t="shared" si="32"/>
        <v>18</v>
      </c>
      <c r="AA52" s="115">
        <f t="shared" si="15"/>
        <v>36000</v>
      </c>
      <c r="AB52" s="2">
        <f t="shared" si="33"/>
        <v>37</v>
      </c>
      <c r="AC52" s="115">
        <f t="shared" si="8"/>
        <v>37000</v>
      </c>
      <c r="AD52" s="116"/>
      <c r="AE52" s="117"/>
      <c r="AF52" s="118"/>
      <c r="AG52" s="118"/>
      <c r="AH52" s="118"/>
      <c r="AI52" s="120"/>
      <c r="AJ52" s="121"/>
    </row>
    <row r="53" spans="1:36" ht="19.5" customHeight="1">
      <c r="A53" s="352"/>
      <c r="B53" s="2">
        <v>49</v>
      </c>
      <c r="C53" s="6" t="s">
        <v>46</v>
      </c>
      <c r="D53" s="6" t="s">
        <v>175</v>
      </c>
      <c r="E53" s="2">
        <v>8</v>
      </c>
      <c r="F53" s="2">
        <v>4</v>
      </c>
      <c r="G53" s="2">
        <f t="shared" si="0"/>
        <v>12</v>
      </c>
      <c r="H53" s="2">
        <v>13</v>
      </c>
      <c r="I53" s="2">
        <v>8</v>
      </c>
      <c r="J53" s="2">
        <f t="shared" si="1"/>
        <v>21</v>
      </c>
      <c r="K53" s="2">
        <v>2</v>
      </c>
      <c r="L53" s="2">
        <v>0</v>
      </c>
      <c r="M53" s="2">
        <f t="shared" si="2"/>
        <v>2</v>
      </c>
      <c r="N53" s="358">
        <v>11</v>
      </c>
      <c r="O53" s="81"/>
      <c r="P53" s="132"/>
      <c r="Q53" s="123" t="e">
        <f>Q48+1</f>
        <v>#REF!</v>
      </c>
      <c r="R53" s="108" t="str">
        <f aca="true" t="shared" si="34" ref="R53:R58">C53</f>
        <v>ＯＫスイミングスクール脇町</v>
      </c>
      <c r="S53" s="109">
        <f t="shared" si="26"/>
        <v>8</v>
      </c>
      <c r="T53" s="109">
        <f t="shared" si="26"/>
        <v>4</v>
      </c>
      <c r="U53" s="110">
        <f t="shared" si="12"/>
        <v>12</v>
      </c>
      <c r="V53" s="111">
        <f t="shared" si="27"/>
        <v>13</v>
      </c>
      <c r="W53" s="111">
        <f t="shared" si="27"/>
        <v>8</v>
      </c>
      <c r="X53" s="112">
        <f t="shared" si="13"/>
        <v>21</v>
      </c>
      <c r="Y53" s="113">
        <f t="shared" si="14"/>
        <v>21000</v>
      </c>
      <c r="Z53" s="114">
        <f t="shared" si="6"/>
        <v>4</v>
      </c>
      <c r="AA53" s="115">
        <f t="shared" si="15"/>
        <v>8000</v>
      </c>
      <c r="AB53" s="2">
        <f t="shared" si="11"/>
        <v>11</v>
      </c>
      <c r="AC53" s="115">
        <f t="shared" si="8"/>
        <v>11000</v>
      </c>
      <c r="AD53" s="116">
        <v>5000</v>
      </c>
      <c r="AE53" s="117">
        <f aca="true" t="shared" si="35" ref="AE53:AE62">IF(G53=0,0,Y53+AA53+AC53+AD53)</f>
        <v>45000</v>
      </c>
      <c r="AF53" s="118"/>
      <c r="AG53" s="118"/>
      <c r="AH53" s="118"/>
      <c r="AI53" s="120"/>
      <c r="AJ53" s="121">
        <f t="shared" si="9"/>
        <v>45000</v>
      </c>
    </row>
    <row r="54" spans="1:36" ht="19.5" customHeight="1">
      <c r="A54" s="393" t="s">
        <v>128</v>
      </c>
      <c r="B54" s="2">
        <v>50</v>
      </c>
      <c r="C54" s="6" t="s">
        <v>47</v>
      </c>
      <c r="D54" s="6" t="s">
        <v>176</v>
      </c>
      <c r="E54" s="2">
        <v>13</v>
      </c>
      <c r="F54" s="2">
        <v>3</v>
      </c>
      <c r="G54" s="2">
        <f t="shared" si="0"/>
        <v>16</v>
      </c>
      <c r="H54" s="2">
        <v>26</v>
      </c>
      <c r="I54" s="2">
        <v>5</v>
      </c>
      <c r="J54" s="2">
        <f t="shared" si="1"/>
        <v>31</v>
      </c>
      <c r="K54" s="2">
        <v>4</v>
      </c>
      <c r="L54" s="2">
        <v>0</v>
      </c>
      <c r="M54" s="2">
        <f t="shared" si="2"/>
        <v>4</v>
      </c>
      <c r="N54" s="358">
        <v>16</v>
      </c>
      <c r="O54" s="81"/>
      <c r="P54" s="106"/>
      <c r="Q54" s="123" t="e">
        <f t="shared" si="10"/>
        <v>#REF!</v>
      </c>
      <c r="R54" s="108" t="str">
        <f t="shared" si="34"/>
        <v>ＯＫスイミングスクール藍住</v>
      </c>
      <c r="S54" s="109">
        <f t="shared" si="26"/>
        <v>13</v>
      </c>
      <c r="T54" s="109">
        <f t="shared" si="26"/>
        <v>3</v>
      </c>
      <c r="U54" s="110">
        <f t="shared" si="12"/>
        <v>16</v>
      </c>
      <c r="V54" s="111">
        <f t="shared" si="27"/>
        <v>26</v>
      </c>
      <c r="W54" s="111">
        <f t="shared" si="27"/>
        <v>5</v>
      </c>
      <c r="X54" s="112">
        <f t="shared" si="13"/>
        <v>31</v>
      </c>
      <c r="Y54" s="113">
        <f t="shared" si="14"/>
        <v>31000</v>
      </c>
      <c r="Z54" s="114">
        <f t="shared" si="6"/>
        <v>8</v>
      </c>
      <c r="AA54" s="115">
        <f t="shared" si="15"/>
        <v>16000</v>
      </c>
      <c r="AB54" s="2">
        <f t="shared" si="11"/>
        <v>16</v>
      </c>
      <c r="AC54" s="115">
        <f t="shared" si="8"/>
        <v>16000</v>
      </c>
      <c r="AD54" s="116">
        <v>5000</v>
      </c>
      <c r="AE54" s="117">
        <f t="shared" si="35"/>
        <v>68000</v>
      </c>
      <c r="AF54" s="118" t="s">
        <v>98</v>
      </c>
      <c r="AG54" s="118"/>
      <c r="AH54" s="118"/>
      <c r="AI54" s="120"/>
      <c r="AJ54" s="121">
        <f t="shared" si="9"/>
        <v>68000</v>
      </c>
    </row>
    <row r="55" spans="1:36" ht="19.5" customHeight="1">
      <c r="A55" s="353"/>
      <c r="B55" s="2">
        <v>51</v>
      </c>
      <c r="C55" s="6" t="s">
        <v>48</v>
      </c>
      <c r="D55" s="6" t="s">
        <v>346</v>
      </c>
      <c r="E55" s="2">
        <v>7</v>
      </c>
      <c r="F55" s="2">
        <v>2</v>
      </c>
      <c r="G55" s="2">
        <f t="shared" si="0"/>
        <v>9</v>
      </c>
      <c r="H55" s="2">
        <v>13</v>
      </c>
      <c r="I55" s="2">
        <v>4</v>
      </c>
      <c r="J55" s="2">
        <f t="shared" si="1"/>
        <v>17</v>
      </c>
      <c r="K55" s="2">
        <v>0</v>
      </c>
      <c r="L55" s="2">
        <v>0</v>
      </c>
      <c r="M55" s="2">
        <f t="shared" si="2"/>
        <v>0</v>
      </c>
      <c r="N55" s="358">
        <v>10</v>
      </c>
      <c r="O55" s="81"/>
      <c r="P55" s="122"/>
      <c r="Q55" s="123" t="e">
        <f t="shared" si="10"/>
        <v>#REF!</v>
      </c>
      <c r="R55" s="108" t="str">
        <f t="shared" si="34"/>
        <v>トビウオスイミングスクール川内</v>
      </c>
      <c r="S55" s="109">
        <f t="shared" si="26"/>
        <v>7</v>
      </c>
      <c r="T55" s="109">
        <f t="shared" si="26"/>
        <v>2</v>
      </c>
      <c r="U55" s="110">
        <f t="shared" si="12"/>
        <v>9</v>
      </c>
      <c r="V55" s="111">
        <f t="shared" si="27"/>
        <v>13</v>
      </c>
      <c r="W55" s="111">
        <f t="shared" si="27"/>
        <v>4</v>
      </c>
      <c r="X55" s="112">
        <f t="shared" si="13"/>
        <v>17</v>
      </c>
      <c r="Y55" s="113">
        <f t="shared" si="14"/>
        <v>17000</v>
      </c>
      <c r="Z55" s="114">
        <f t="shared" si="6"/>
        <v>0</v>
      </c>
      <c r="AA55" s="115">
        <f t="shared" si="15"/>
        <v>0</v>
      </c>
      <c r="AB55" s="2">
        <f t="shared" si="11"/>
        <v>10</v>
      </c>
      <c r="AC55" s="115">
        <f t="shared" si="8"/>
        <v>10000</v>
      </c>
      <c r="AD55" s="116">
        <v>5000</v>
      </c>
      <c r="AE55" s="117">
        <f t="shared" si="35"/>
        <v>32000</v>
      </c>
      <c r="AF55" s="118"/>
      <c r="AG55" s="118"/>
      <c r="AH55" s="118"/>
      <c r="AI55" s="120"/>
      <c r="AJ55" s="121">
        <f t="shared" si="9"/>
        <v>32000</v>
      </c>
    </row>
    <row r="56" spans="1:36" ht="19.5" customHeight="1">
      <c r="A56" s="353"/>
      <c r="B56" s="2">
        <v>52</v>
      </c>
      <c r="C56" s="6" t="s">
        <v>49</v>
      </c>
      <c r="D56" s="6" t="s">
        <v>116</v>
      </c>
      <c r="E56" s="2">
        <v>0</v>
      </c>
      <c r="F56" s="370">
        <v>1</v>
      </c>
      <c r="G56" s="2">
        <f t="shared" si="0"/>
        <v>1</v>
      </c>
      <c r="H56" s="2">
        <v>0</v>
      </c>
      <c r="I56" s="2">
        <v>2</v>
      </c>
      <c r="J56" s="2">
        <f t="shared" si="1"/>
        <v>2</v>
      </c>
      <c r="K56" s="2">
        <v>0</v>
      </c>
      <c r="L56" s="2">
        <v>0</v>
      </c>
      <c r="M56" s="2">
        <f t="shared" si="2"/>
        <v>0</v>
      </c>
      <c r="N56" s="358">
        <v>1</v>
      </c>
      <c r="O56" s="81"/>
      <c r="P56" s="131" t="s">
        <v>128</v>
      </c>
      <c r="Q56" s="123" t="e">
        <f t="shared" si="10"/>
        <v>#REF!</v>
      </c>
      <c r="R56" s="133" t="str">
        <f t="shared" si="34"/>
        <v>ハッピースイミングスクール</v>
      </c>
      <c r="S56" s="109">
        <f t="shared" si="26"/>
        <v>0</v>
      </c>
      <c r="T56" s="109">
        <f t="shared" si="26"/>
        <v>1</v>
      </c>
      <c r="U56" s="110">
        <f t="shared" si="12"/>
        <v>1</v>
      </c>
      <c r="V56" s="111">
        <f t="shared" si="27"/>
        <v>0</v>
      </c>
      <c r="W56" s="111">
        <f t="shared" si="27"/>
        <v>2</v>
      </c>
      <c r="X56" s="112">
        <f t="shared" si="13"/>
        <v>2</v>
      </c>
      <c r="Y56" s="113">
        <f t="shared" si="14"/>
        <v>2000</v>
      </c>
      <c r="Z56" s="114">
        <f t="shared" si="6"/>
        <v>0</v>
      </c>
      <c r="AA56" s="115">
        <f t="shared" si="15"/>
        <v>0</v>
      </c>
      <c r="AB56" s="2">
        <f t="shared" si="11"/>
        <v>1</v>
      </c>
      <c r="AC56" s="115">
        <f t="shared" si="8"/>
        <v>1000</v>
      </c>
      <c r="AD56" s="116">
        <v>5000</v>
      </c>
      <c r="AE56" s="117">
        <f t="shared" si="35"/>
        <v>8000</v>
      </c>
      <c r="AF56" s="118"/>
      <c r="AG56" s="118"/>
      <c r="AH56" s="118"/>
      <c r="AI56" s="120"/>
      <c r="AJ56" s="121">
        <f t="shared" si="9"/>
        <v>8000</v>
      </c>
    </row>
    <row r="57" spans="1:36" ht="19.5" customHeight="1">
      <c r="A57" s="353" t="s">
        <v>129</v>
      </c>
      <c r="B57" s="2">
        <v>53</v>
      </c>
      <c r="C57" s="6" t="s">
        <v>50</v>
      </c>
      <c r="D57" s="6" t="s">
        <v>180</v>
      </c>
      <c r="E57" s="2">
        <v>11</v>
      </c>
      <c r="F57" s="2">
        <v>18</v>
      </c>
      <c r="G57" s="2">
        <f t="shared" si="0"/>
        <v>29</v>
      </c>
      <c r="H57" s="2">
        <v>20</v>
      </c>
      <c r="I57" s="2">
        <v>34</v>
      </c>
      <c r="J57" s="2">
        <f t="shared" si="1"/>
        <v>54</v>
      </c>
      <c r="K57" s="2">
        <v>2</v>
      </c>
      <c r="L57" s="2">
        <v>6</v>
      </c>
      <c r="M57" s="2">
        <f t="shared" si="2"/>
        <v>8</v>
      </c>
      <c r="N57" s="358">
        <v>29</v>
      </c>
      <c r="O57" s="81"/>
      <c r="P57" s="122"/>
      <c r="Q57" s="123" t="e">
        <f t="shared" si="10"/>
        <v>#REF!</v>
      </c>
      <c r="R57" s="124" t="str">
        <f t="shared" si="34"/>
        <v>ハッピースイミングスクール阿南</v>
      </c>
      <c r="S57" s="109">
        <f t="shared" si="26"/>
        <v>11</v>
      </c>
      <c r="T57" s="109">
        <f t="shared" si="26"/>
        <v>18</v>
      </c>
      <c r="U57" s="110">
        <f t="shared" si="12"/>
        <v>29</v>
      </c>
      <c r="V57" s="111">
        <f t="shared" si="27"/>
        <v>20</v>
      </c>
      <c r="W57" s="111">
        <f t="shared" si="27"/>
        <v>34</v>
      </c>
      <c r="X57" s="112">
        <f t="shared" si="13"/>
        <v>54</v>
      </c>
      <c r="Y57" s="113">
        <f t="shared" si="14"/>
        <v>54000</v>
      </c>
      <c r="Z57" s="114">
        <f t="shared" si="6"/>
        <v>10</v>
      </c>
      <c r="AA57" s="115">
        <f t="shared" si="15"/>
        <v>20000</v>
      </c>
      <c r="AB57" s="2">
        <f t="shared" si="11"/>
        <v>29</v>
      </c>
      <c r="AC57" s="115">
        <f t="shared" si="8"/>
        <v>29000</v>
      </c>
      <c r="AD57" s="116">
        <v>5000</v>
      </c>
      <c r="AE57" s="117">
        <f t="shared" si="35"/>
        <v>108000</v>
      </c>
      <c r="AF57" s="118"/>
      <c r="AG57" s="118"/>
      <c r="AH57" s="118"/>
      <c r="AI57" s="120"/>
      <c r="AJ57" s="121">
        <f t="shared" si="9"/>
        <v>108000</v>
      </c>
    </row>
    <row r="58" spans="1:36" ht="19.5" customHeight="1">
      <c r="A58" s="352"/>
      <c r="B58" s="2">
        <v>54</v>
      </c>
      <c r="C58" s="6" t="s">
        <v>51</v>
      </c>
      <c r="D58" s="6" t="s">
        <v>181</v>
      </c>
      <c r="E58" s="2">
        <v>1</v>
      </c>
      <c r="F58" s="2">
        <v>9</v>
      </c>
      <c r="G58" s="2">
        <f t="shared" si="0"/>
        <v>10</v>
      </c>
      <c r="H58" s="2">
        <v>2</v>
      </c>
      <c r="I58" s="2">
        <v>16</v>
      </c>
      <c r="J58" s="2">
        <f t="shared" si="1"/>
        <v>18</v>
      </c>
      <c r="K58" s="2">
        <v>0</v>
      </c>
      <c r="L58" s="2">
        <v>2</v>
      </c>
      <c r="M58" s="2">
        <f t="shared" si="2"/>
        <v>2</v>
      </c>
      <c r="N58" s="358">
        <v>10</v>
      </c>
      <c r="O58" s="81"/>
      <c r="P58" s="122"/>
      <c r="Q58" s="123" t="e">
        <f t="shared" si="10"/>
        <v>#REF!</v>
      </c>
      <c r="R58" s="108" t="str">
        <f t="shared" si="34"/>
        <v>ハッピースイミングスクール鴨島</v>
      </c>
      <c r="S58" s="109">
        <f t="shared" si="26"/>
        <v>1</v>
      </c>
      <c r="T58" s="109">
        <f t="shared" si="26"/>
        <v>9</v>
      </c>
      <c r="U58" s="110">
        <f t="shared" si="12"/>
        <v>10</v>
      </c>
      <c r="V58" s="111">
        <f t="shared" si="27"/>
        <v>2</v>
      </c>
      <c r="W58" s="111">
        <f t="shared" si="27"/>
        <v>16</v>
      </c>
      <c r="X58" s="112">
        <f t="shared" si="13"/>
        <v>18</v>
      </c>
      <c r="Y58" s="113">
        <f t="shared" si="14"/>
        <v>18000</v>
      </c>
      <c r="Z58" s="114">
        <f t="shared" si="6"/>
        <v>2</v>
      </c>
      <c r="AA58" s="115">
        <f t="shared" si="15"/>
        <v>4000</v>
      </c>
      <c r="AB58" s="2">
        <f t="shared" si="11"/>
        <v>10</v>
      </c>
      <c r="AC58" s="115">
        <f t="shared" si="8"/>
        <v>10000</v>
      </c>
      <c r="AD58" s="116">
        <v>5000</v>
      </c>
      <c r="AE58" s="117">
        <f t="shared" si="35"/>
        <v>37000</v>
      </c>
      <c r="AF58" s="118"/>
      <c r="AG58" s="126"/>
      <c r="AH58" s="126"/>
      <c r="AI58" s="127"/>
      <c r="AJ58" s="121">
        <f t="shared" si="9"/>
        <v>37000</v>
      </c>
    </row>
    <row r="59" spans="1:36" ht="19.5" customHeight="1" thickBot="1">
      <c r="A59" s="354"/>
      <c r="B59" s="376">
        <v>55</v>
      </c>
      <c r="C59" s="379" t="s">
        <v>347</v>
      </c>
      <c r="D59" s="379" t="s">
        <v>348</v>
      </c>
      <c r="E59" s="376">
        <v>4</v>
      </c>
      <c r="F59" s="376">
        <v>5</v>
      </c>
      <c r="G59" s="376">
        <f t="shared" si="0"/>
        <v>9</v>
      </c>
      <c r="H59" s="376">
        <v>8</v>
      </c>
      <c r="I59" s="376">
        <v>9</v>
      </c>
      <c r="J59" s="376">
        <f t="shared" si="1"/>
        <v>17</v>
      </c>
      <c r="K59" s="376">
        <v>0</v>
      </c>
      <c r="L59" s="376">
        <v>2</v>
      </c>
      <c r="M59" s="376">
        <f t="shared" si="2"/>
        <v>2</v>
      </c>
      <c r="N59" s="359">
        <v>9</v>
      </c>
      <c r="O59" s="81"/>
      <c r="P59" s="122"/>
      <c r="Q59" s="123" t="e">
        <f t="shared" si="10"/>
        <v>#REF!</v>
      </c>
      <c r="R59" s="108" t="e">
        <f>#REF!</f>
        <v>#REF!</v>
      </c>
      <c r="S59" s="109">
        <f>E59</f>
        <v>4</v>
      </c>
      <c r="T59" s="109">
        <f>F59</f>
        <v>5</v>
      </c>
      <c r="U59" s="110">
        <f>S59+T59</f>
        <v>9</v>
      </c>
      <c r="V59" s="111">
        <f>H59</f>
        <v>8</v>
      </c>
      <c r="W59" s="111">
        <f>I59</f>
        <v>9</v>
      </c>
      <c r="X59" s="112">
        <f>V59+W59</f>
        <v>17</v>
      </c>
      <c r="Y59" s="113">
        <f>X59*1000</f>
        <v>17000</v>
      </c>
      <c r="Z59" s="114">
        <f>(K59+M59)</f>
        <v>2</v>
      </c>
      <c r="AA59" s="115">
        <f>Z59*2000</f>
        <v>4000</v>
      </c>
      <c r="AB59" s="2">
        <f>N59</f>
        <v>9</v>
      </c>
      <c r="AC59" s="115">
        <f t="shared" si="8"/>
        <v>9000</v>
      </c>
      <c r="AD59" s="116">
        <v>5000</v>
      </c>
      <c r="AE59" s="117">
        <f t="shared" si="35"/>
        <v>35000</v>
      </c>
      <c r="AF59" s="118"/>
      <c r="AG59" s="126"/>
      <c r="AH59" s="126"/>
      <c r="AI59" s="127"/>
      <c r="AJ59" s="121">
        <f>AE59-AI59</f>
        <v>35000</v>
      </c>
    </row>
    <row r="60" spans="1:36" ht="19.5" customHeight="1" thickBot="1">
      <c r="A60" s="341"/>
      <c r="B60" s="342"/>
      <c r="C60" s="343" t="s">
        <v>182</v>
      </c>
      <c r="D60" s="344"/>
      <c r="E60" s="345">
        <f aca="true" t="shared" si="36" ref="E60:N60">SUM(E5:E59)</f>
        <v>448</v>
      </c>
      <c r="F60" s="346">
        <f t="shared" si="36"/>
        <v>415</v>
      </c>
      <c r="G60" s="345">
        <f t="shared" si="36"/>
        <v>863</v>
      </c>
      <c r="H60" s="347">
        <f t="shared" si="36"/>
        <v>780</v>
      </c>
      <c r="I60" s="345">
        <f t="shared" si="36"/>
        <v>755</v>
      </c>
      <c r="J60" s="348">
        <f t="shared" si="36"/>
        <v>1527</v>
      </c>
      <c r="K60" s="345">
        <f t="shared" si="36"/>
        <v>95</v>
      </c>
      <c r="L60" s="345">
        <f t="shared" si="36"/>
        <v>95</v>
      </c>
      <c r="M60" s="345">
        <f t="shared" si="36"/>
        <v>190</v>
      </c>
      <c r="N60" s="349">
        <f t="shared" si="36"/>
        <v>818</v>
      </c>
      <c r="O60" s="81"/>
      <c r="P60" s="131" t="s">
        <v>129</v>
      </c>
      <c r="Q60" s="123" t="e">
        <f t="shared" si="10"/>
        <v>#REF!</v>
      </c>
      <c r="R60" s="108" t="str">
        <f>C59</f>
        <v>アサンスポーツクラブ</v>
      </c>
      <c r="S60" s="109">
        <f t="shared" si="26"/>
        <v>448</v>
      </c>
      <c r="T60" s="109">
        <f t="shared" si="26"/>
        <v>415</v>
      </c>
      <c r="U60" s="110">
        <f t="shared" si="12"/>
        <v>863</v>
      </c>
      <c r="V60" s="111">
        <f t="shared" si="27"/>
        <v>780</v>
      </c>
      <c r="W60" s="111">
        <f t="shared" si="27"/>
        <v>755</v>
      </c>
      <c r="X60" s="112">
        <f t="shared" si="13"/>
        <v>1535</v>
      </c>
      <c r="Y60" s="113">
        <f t="shared" si="14"/>
        <v>1535000</v>
      </c>
      <c r="Z60" s="114">
        <f t="shared" si="6"/>
        <v>285</v>
      </c>
      <c r="AA60" s="115">
        <f t="shared" si="15"/>
        <v>570000</v>
      </c>
      <c r="AB60" s="2">
        <f t="shared" si="11"/>
        <v>818</v>
      </c>
      <c r="AC60" s="115">
        <f t="shared" si="8"/>
        <v>818000</v>
      </c>
      <c r="AD60" s="116">
        <v>5000</v>
      </c>
      <c r="AE60" s="117">
        <f t="shared" si="35"/>
        <v>2928000</v>
      </c>
      <c r="AF60" s="118"/>
      <c r="AG60" s="118"/>
      <c r="AH60" s="118"/>
      <c r="AI60" s="120"/>
      <c r="AJ60" s="121">
        <f t="shared" si="9"/>
        <v>2928000</v>
      </c>
    </row>
    <row r="61" spans="2:36" ht="19.5" customHeight="1">
      <c r="B61" s="73"/>
      <c r="O61" s="81"/>
      <c r="P61" s="122"/>
      <c r="Q61" s="123" t="e">
        <f t="shared" si="10"/>
        <v>#REF!</v>
      </c>
      <c r="R61" s="108" t="str">
        <f>C60</f>
        <v>合　　　　　　　計</v>
      </c>
      <c r="S61" s="109">
        <f t="shared" si="26"/>
        <v>0</v>
      </c>
      <c r="T61" s="109">
        <f t="shared" si="26"/>
        <v>0</v>
      </c>
      <c r="U61" s="110">
        <f t="shared" si="12"/>
        <v>0</v>
      </c>
      <c r="V61" s="111">
        <f t="shared" si="27"/>
        <v>0</v>
      </c>
      <c r="W61" s="111">
        <f t="shared" si="27"/>
        <v>0</v>
      </c>
      <c r="X61" s="112">
        <f t="shared" si="13"/>
        <v>0</v>
      </c>
      <c r="Y61" s="113">
        <f t="shared" si="14"/>
        <v>0</v>
      </c>
      <c r="Z61" s="114">
        <f t="shared" si="6"/>
        <v>0</v>
      </c>
      <c r="AA61" s="115">
        <f t="shared" si="15"/>
        <v>0</v>
      </c>
      <c r="AB61" s="2">
        <f t="shared" si="11"/>
        <v>0</v>
      </c>
      <c r="AC61" s="115">
        <f t="shared" si="8"/>
        <v>0</v>
      </c>
      <c r="AD61" s="116">
        <v>5000</v>
      </c>
      <c r="AE61" s="117">
        <f t="shared" si="35"/>
        <v>0</v>
      </c>
      <c r="AF61" s="118"/>
      <c r="AG61" s="126"/>
      <c r="AH61" s="126"/>
      <c r="AI61" s="127"/>
      <c r="AJ61" s="121">
        <f t="shared" si="9"/>
        <v>0</v>
      </c>
    </row>
    <row r="62" spans="15:37" ht="19.5" customHeight="1" thickBot="1">
      <c r="O62" s="81"/>
      <c r="P62" s="132"/>
      <c r="Q62" s="123" t="e">
        <f t="shared" si="10"/>
        <v>#REF!</v>
      </c>
      <c r="R62" s="108">
        <f>C61</f>
        <v>0</v>
      </c>
      <c r="S62" s="109">
        <f t="shared" si="26"/>
        <v>0</v>
      </c>
      <c r="T62" s="109">
        <f t="shared" si="26"/>
        <v>0</v>
      </c>
      <c r="U62" s="110">
        <f t="shared" si="12"/>
        <v>0</v>
      </c>
      <c r="V62" s="111">
        <f t="shared" si="27"/>
        <v>0</v>
      </c>
      <c r="W62" s="111">
        <f t="shared" si="27"/>
        <v>0</v>
      </c>
      <c r="X62" s="112">
        <f t="shared" si="13"/>
        <v>0</v>
      </c>
      <c r="Y62" s="113">
        <f t="shared" si="14"/>
        <v>0</v>
      </c>
      <c r="Z62" s="114">
        <f t="shared" si="6"/>
        <v>0</v>
      </c>
      <c r="AA62" s="115">
        <f t="shared" si="15"/>
        <v>0</v>
      </c>
      <c r="AB62" s="2">
        <f t="shared" si="11"/>
        <v>0</v>
      </c>
      <c r="AC62" s="115">
        <f t="shared" si="8"/>
        <v>0</v>
      </c>
      <c r="AD62" s="116">
        <v>5000</v>
      </c>
      <c r="AE62" s="117">
        <f t="shared" si="35"/>
        <v>0</v>
      </c>
      <c r="AF62" s="118"/>
      <c r="AG62" s="126"/>
      <c r="AH62" s="126"/>
      <c r="AI62" s="127"/>
      <c r="AJ62" s="121">
        <f t="shared" si="9"/>
        <v>0</v>
      </c>
      <c r="AK62" s="74" t="s">
        <v>97</v>
      </c>
    </row>
    <row r="63" spans="3:36" ht="19.5" customHeight="1" thickBot="1">
      <c r="C63" s="162" t="s">
        <v>235</v>
      </c>
      <c r="D63" s="108" t="s">
        <v>349</v>
      </c>
      <c r="E63" s="272">
        <f>SUM(E5:E31)</f>
        <v>166</v>
      </c>
      <c r="F63" s="264">
        <f>SUM(F5:F31)</f>
        <v>163</v>
      </c>
      <c r="G63" s="273">
        <f>E63+F63</f>
        <v>329</v>
      </c>
      <c r="H63" s="274">
        <f>SUM(H5:H31)</f>
        <v>287</v>
      </c>
      <c r="I63" s="264">
        <f>SUM(I5:I31)</f>
        <v>294</v>
      </c>
      <c r="J63" s="273">
        <f>H63+I63</f>
        <v>581</v>
      </c>
      <c r="K63" s="274">
        <f>SUM(K5:K31)</f>
        <v>31</v>
      </c>
      <c r="L63" s="264">
        <f>SUM(L5:L31)</f>
        <v>26</v>
      </c>
      <c r="M63" s="273">
        <f>K63+L63</f>
        <v>57</v>
      </c>
      <c r="N63" s="265">
        <f>SUM(N5:N31)</f>
        <v>330</v>
      </c>
      <c r="O63" s="81"/>
      <c r="P63" s="134"/>
      <c r="Q63" s="135"/>
      <c r="R63" s="136" t="s">
        <v>67</v>
      </c>
      <c r="S63" s="137">
        <f aca="true" t="shared" si="37" ref="S63:AE63">SUM(S5:S62)</f>
        <v>872</v>
      </c>
      <c r="T63" s="138">
        <f t="shared" si="37"/>
        <v>797</v>
      </c>
      <c r="U63" s="139">
        <f t="shared" si="37"/>
        <v>1669</v>
      </c>
      <c r="V63" s="140">
        <f t="shared" si="37"/>
        <v>1522</v>
      </c>
      <c r="W63" s="138">
        <f t="shared" si="37"/>
        <v>1447</v>
      </c>
      <c r="X63" s="138">
        <f t="shared" si="37"/>
        <v>2969</v>
      </c>
      <c r="Y63" s="141">
        <f t="shared" si="37"/>
        <v>2969000</v>
      </c>
      <c r="Z63" s="137">
        <f t="shared" si="37"/>
        <v>548</v>
      </c>
      <c r="AA63" s="141">
        <f t="shared" si="37"/>
        <v>1096000</v>
      </c>
      <c r="AB63" s="137">
        <f t="shared" si="37"/>
        <v>1588</v>
      </c>
      <c r="AC63" s="142">
        <f t="shared" si="37"/>
        <v>1588000</v>
      </c>
      <c r="AD63" s="143">
        <f t="shared" si="37"/>
        <v>190000</v>
      </c>
      <c r="AE63" s="144">
        <f t="shared" si="37"/>
        <v>4992000</v>
      </c>
      <c r="AF63" s="145"/>
      <c r="AG63" s="145"/>
      <c r="AH63" s="145"/>
      <c r="AI63" s="146"/>
      <c r="AJ63" s="121"/>
    </row>
    <row r="64" spans="3:36" ht="19.5" customHeight="1">
      <c r="C64" s="162" t="s">
        <v>236</v>
      </c>
      <c r="D64" s="108" t="s">
        <v>350</v>
      </c>
      <c r="E64" s="275">
        <f>SUM(E32:E39)</f>
        <v>65</v>
      </c>
      <c r="F64" s="162">
        <f>SUM(F32:F39)</f>
        <v>59</v>
      </c>
      <c r="G64" s="276">
        <f>E64+F64</f>
        <v>124</v>
      </c>
      <c r="H64" s="275">
        <f>SUM(H32:H39)</f>
        <v>110</v>
      </c>
      <c r="I64" s="162">
        <f>SUM(I32:I39)</f>
        <v>109</v>
      </c>
      <c r="J64" s="276">
        <f>H64+I64</f>
        <v>219</v>
      </c>
      <c r="K64" s="275">
        <f>SUM(K32:K39)</f>
        <v>12</v>
      </c>
      <c r="L64" s="162">
        <f>SUM(L32:L39)</f>
        <v>12</v>
      </c>
      <c r="M64" s="276">
        <f>K64+L64</f>
        <v>24</v>
      </c>
      <c r="N64" s="265">
        <f>SUM(N32:N39)</f>
        <v>106</v>
      </c>
      <c r="AJ64" s="121">
        <f>SUM(AJ18:AJ62)</f>
        <v>4585000</v>
      </c>
    </row>
    <row r="65" spans="3:14" ht="19.5" customHeight="1">
      <c r="C65" s="162" t="s">
        <v>237</v>
      </c>
      <c r="D65" s="108" t="s">
        <v>360</v>
      </c>
      <c r="E65" s="275">
        <f>SUM(E40:E51)</f>
        <v>144</v>
      </c>
      <c r="F65" s="162">
        <f>SUM(F40:F51)</f>
        <v>137</v>
      </c>
      <c r="G65" s="276">
        <f>E65+F65</f>
        <v>281</v>
      </c>
      <c r="H65" s="275">
        <f>SUM(H40:H51)</f>
        <v>246</v>
      </c>
      <c r="I65" s="162">
        <f>SUM(I40:I51)</f>
        <v>251</v>
      </c>
      <c r="J65" s="276">
        <f>H65+I65</f>
        <v>497</v>
      </c>
      <c r="K65" s="275">
        <f>SUM(K40:K51)</f>
        <v>38</v>
      </c>
      <c r="L65" s="162">
        <f>SUM(L40:L51)</f>
        <v>41</v>
      </c>
      <c r="M65" s="276">
        <f>K65+L65</f>
        <v>79</v>
      </c>
      <c r="N65" s="265">
        <f>SUM(N40:N51)</f>
        <v>259</v>
      </c>
    </row>
    <row r="66" spans="3:14" ht="19.5" customHeight="1">
      <c r="C66" s="162" t="s">
        <v>238</v>
      </c>
      <c r="D66" s="108" t="s">
        <v>361</v>
      </c>
      <c r="E66" s="275">
        <f>SUM(E52:E59)</f>
        <v>73</v>
      </c>
      <c r="F66" s="162">
        <f>SUM(F52:F59)</f>
        <v>56</v>
      </c>
      <c r="G66" s="276">
        <f>E66+F66</f>
        <v>129</v>
      </c>
      <c r="H66" s="275">
        <f>SUM(H52:H59)</f>
        <v>137</v>
      </c>
      <c r="I66" s="162">
        <f>SUM(I52:I59)</f>
        <v>101</v>
      </c>
      <c r="J66" s="276">
        <f>H66+I66</f>
        <v>238</v>
      </c>
      <c r="K66" s="275">
        <f>SUM(K52:K59)</f>
        <v>14</v>
      </c>
      <c r="L66" s="162">
        <f>SUM(L52:L59)</f>
        <v>16</v>
      </c>
      <c r="M66" s="276">
        <f>K66+L66</f>
        <v>30</v>
      </c>
      <c r="N66" s="265">
        <f>SUM(N52:N59)</f>
        <v>123</v>
      </c>
    </row>
    <row r="67" spans="3:14" ht="19.5" customHeight="1" thickBot="1">
      <c r="C67" s="162" t="s">
        <v>239</v>
      </c>
      <c r="D67" s="108" t="s">
        <v>362</v>
      </c>
      <c r="E67" s="277">
        <f>E63+E64+E65+E66</f>
        <v>448</v>
      </c>
      <c r="F67" s="278">
        <f>F63+F64+F65+F66</f>
        <v>415</v>
      </c>
      <c r="G67" s="279">
        <f>SUM(G63:G66)</f>
        <v>863</v>
      </c>
      <c r="H67" s="277">
        <f>SUM(H63:H66)</f>
        <v>780</v>
      </c>
      <c r="I67" s="278">
        <f>SUM(I63:I66)</f>
        <v>755</v>
      </c>
      <c r="J67" s="280">
        <f>J63+J64+J65+J66</f>
        <v>1535</v>
      </c>
      <c r="K67" s="277">
        <f>K63+K64+K65+K66</f>
        <v>95</v>
      </c>
      <c r="L67" s="278">
        <f>L63+L64+L65+L66</f>
        <v>95</v>
      </c>
      <c r="M67" s="279">
        <f>K67+L67</f>
        <v>190</v>
      </c>
      <c r="N67" s="265">
        <f>N63+N64+N65+N66</f>
        <v>818</v>
      </c>
    </row>
    <row r="68" spans="5:14" ht="12.75">
      <c r="E68" s="157" t="s">
        <v>204</v>
      </c>
      <c r="F68" s="157"/>
      <c r="G68" s="157"/>
      <c r="H68" s="157"/>
      <c r="I68" s="157"/>
      <c r="J68" s="157"/>
      <c r="K68" s="157"/>
      <c r="L68" s="157"/>
      <c r="M68" s="157"/>
      <c r="N68" s="157"/>
    </row>
    <row r="69" spans="5:14" ht="12.75">
      <c r="E69" s="157"/>
      <c r="F69" s="157"/>
      <c r="G69" s="157"/>
      <c r="H69" s="157"/>
      <c r="I69" s="157"/>
      <c r="J69" s="157"/>
      <c r="K69" s="157"/>
      <c r="L69" s="157"/>
      <c r="M69" s="157"/>
      <c r="N69" s="157"/>
    </row>
    <row r="70" spans="5:14" ht="12.75">
      <c r="E70" s="157"/>
      <c r="F70" s="157"/>
      <c r="G70" s="157"/>
      <c r="H70" s="157"/>
      <c r="I70" s="157"/>
      <c r="J70" s="157"/>
      <c r="K70" s="157"/>
      <c r="L70" s="157"/>
      <c r="M70" s="157"/>
      <c r="N70" s="157"/>
    </row>
    <row r="71" spans="5:14" ht="12.75">
      <c r="E71" s="157"/>
      <c r="F71" s="157"/>
      <c r="G71" s="157"/>
      <c r="H71" s="157"/>
      <c r="I71" s="157"/>
      <c r="J71" s="157"/>
      <c r="K71" s="157"/>
      <c r="L71" s="157"/>
      <c r="M71" s="157"/>
      <c r="N71" s="157"/>
    </row>
    <row r="72" spans="5:14" ht="12.75">
      <c r="E72" s="157"/>
      <c r="F72" s="157"/>
      <c r="G72" s="157"/>
      <c r="H72" s="157"/>
      <c r="I72" s="157"/>
      <c r="J72" s="157"/>
      <c r="K72" s="157"/>
      <c r="L72" s="157"/>
      <c r="M72" s="157"/>
      <c r="N72" s="157"/>
    </row>
    <row r="73" spans="5:14" ht="12.75">
      <c r="E73" s="157"/>
      <c r="F73" s="157"/>
      <c r="G73" s="157"/>
      <c r="H73" s="157"/>
      <c r="I73" s="157"/>
      <c r="J73" s="157"/>
      <c r="K73" s="157"/>
      <c r="L73" s="157"/>
      <c r="M73" s="157"/>
      <c r="N73" s="157"/>
    </row>
    <row r="74" spans="5:14" ht="12.75">
      <c r="E74" s="157"/>
      <c r="F74" s="157"/>
      <c r="G74" s="157"/>
      <c r="H74" s="157"/>
      <c r="I74" s="157"/>
      <c r="J74" s="157"/>
      <c r="K74" s="157"/>
      <c r="L74" s="157"/>
      <c r="M74" s="157"/>
      <c r="N74" s="157"/>
    </row>
    <row r="75" spans="5:14" ht="12.75">
      <c r="E75" s="157"/>
      <c r="F75" s="157"/>
      <c r="G75" s="157"/>
      <c r="H75" s="157"/>
      <c r="I75" s="157"/>
      <c r="J75" s="157"/>
      <c r="K75" s="157"/>
      <c r="L75" s="157"/>
      <c r="M75" s="157"/>
      <c r="N75" s="157"/>
    </row>
    <row r="76" spans="5:14" ht="12.75">
      <c r="E76" s="157"/>
      <c r="F76" s="157"/>
      <c r="G76" s="157"/>
      <c r="H76" s="157"/>
      <c r="I76" s="157"/>
      <c r="J76" s="157"/>
      <c r="K76" s="157"/>
      <c r="L76" s="157"/>
      <c r="M76" s="157"/>
      <c r="N76" s="157"/>
    </row>
    <row r="77" spans="5:14" ht="12.75">
      <c r="E77" s="157"/>
      <c r="F77" s="157"/>
      <c r="G77" s="157"/>
      <c r="H77" s="157"/>
      <c r="I77" s="157"/>
      <c r="J77" s="157"/>
      <c r="K77" s="157"/>
      <c r="L77" s="157"/>
      <c r="M77" s="157"/>
      <c r="N77" s="157"/>
    </row>
    <row r="78" spans="5:14" ht="12.75">
      <c r="E78" s="157"/>
      <c r="F78" s="157"/>
      <c r="G78" s="157"/>
      <c r="H78" s="157"/>
      <c r="I78" s="157"/>
      <c r="J78" s="157"/>
      <c r="K78" s="157"/>
      <c r="L78" s="157"/>
      <c r="M78" s="157"/>
      <c r="N78" s="157"/>
    </row>
    <row r="79" spans="5:14" ht="12.75">
      <c r="E79" s="157"/>
      <c r="F79" s="157"/>
      <c r="G79" s="157"/>
      <c r="H79" s="157"/>
      <c r="I79" s="157"/>
      <c r="J79" s="157"/>
      <c r="K79" s="157"/>
      <c r="L79" s="157"/>
      <c r="M79" s="157"/>
      <c r="N79" s="157"/>
    </row>
    <row r="80" spans="5:14" ht="12.75">
      <c r="E80" s="157"/>
      <c r="F80" s="157"/>
      <c r="G80" s="157"/>
      <c r="H80" s="157"/>
      <c r="I80" s="157"/>
      <c r="J80" s="157"/>
      <c r="K80" s="157"/>
      <c r="L80" s="157"/>
      <c r="M80" s="157"/>
      <c r="N80" s="157"/>
    </row>
    <row r="81" spans="5:14" ht="12.75">
      <c r="E81" s="157"/>
      <c r="F81" s="157"/>
      <c r="G81" s="157"/>
      <c r="H81" s="157"/>
      <c r="I81" s="157"/>
      <c r="J81" s="157"/>
      <c r="K81" s="157"/>
      <c r="L81" s="157"/>
      <c r="M81" s="157"/>
      <c r="N81" s="157"/>
    </row>
    <row r="82" spans="5:14" ht="12.75">
      <c r="E82" s="157"/>
      <c r="F82" s="157"/>
      <c r="G82" s="157"/>
      <c r="H82" s="157"/>
      <c r="I82" s="157"/>
      <c r="J82" s="157"/>
      <c r="K82" s="157"/>
      <c r="L82" s="157"/>
      <c r="M82" s="157"/>
      <c r="N82" s="157"/>
    </row>
    <row r="83" spans="5:14" ht="12.75">
      <c r="E83" s="157"/>
      <c r="F83" s="157"/>
      <c r="G83" s="157"/>
      <c r="H83" s="157"/>
      <c r="I83" s="157"/>
      <c r="J83" s="157"/>
      <c r="K83" s="157"/>
      <c r="L83" s="157"/>
      <c r="M83" s="157"/>
      <c r="N83" s="157"/>
    </row>
    <row r="84" spans="5:14" ht="12.75">
      <c r="E84" s="157"/>
      <c r="F84" s="157"/>
      <c r="G84" s="157"/>
      <c r="H84" s="157"/>
      <c r="I84" s="157"/>
      <c r="J84" s="157"/>
      <c r="K84" s="157"/>
      <c r="L84" s="157"/>
      <c r="M84" s="157"/>
      <c r="N84" s="157"/>
    </row>
    <row r="85" spans="5:14" ht="12.75">
      <c r="E85" s="157"/>
      <c r="F85" s="157"/>
      <c r="G85" s="157"/>
      <c r="H85" s="157"/>
      <c r="I85" s="157"/>
      <c r="J85" s="157"/>
      <c r="K85" s="157"/>
      <c r="L85" s="157"/>
      <c r="M85" s="157"/>
      <c r="N85" s="157"/>
    </row>
    <row r="86" spans="5:14" ht="12.75">
      <c r="E86" s="157"/>
      <c r="F86" s="157"/>
      <c r="G86" s="157"/>
      <c r="H86" s="157"/>
      <c r="I86" s="157"/>
      <c r="J86" s="157"/>
      <c r="K86" s="157"/>
      <c r="L86" s="157"/>
      <c r="M86" s="157"/>
      <c r="N86" s="157"/>
    </row>
    <row r="87" spans="5:14" ht="12.75">
      <c r="E87" s="157"/>
      <c r="F87" s="157"/>
      <c r="G87" s="157"/>
      <c r="H87" s="157"/>
      <c r="I87" s="157"/>
      <c r="J87" s="157"/>
      <c r="K87" s="157"/>
      <c r="L87" s="157"/>
      <c r="M87" s="157"/>
      <c r="N87" s="157"/>
    </row>
    <row r="88" spans="5:14" ht="12.75">
      <c r="E88" s="157"/>
      <c r="F88" s="157"/>
      <c r="G88" s="157"/>
      <c r="H88" s="157"/>
      <c r="I88" s="157"/>
      <c r="J88" s="157"/>
      <c r="K88" s="157"/>
      <c r="L88" s="157"/>
      <c r="M88" s="157"/>
      <c r="N88" s="157"/>
    </row>
    <row r="89" spans="5:14" ht="12.75">
      <c r="E89" s="157"/>
      <c r="F89" s="157"/>
      <c r="G89" s="157"/>
      <c r="H89" s="157"/>
      <c r="I89" s="157"/>
      <c r="J89" s="157"/>
      <c r="K89" s="157"/>
      <c r="L89" s="157"/>
      <c r="M89" s="157"/>
      <c r="N89" s="157"/>
    </row>
    <row r="90" spans="5:14" ht="12.75">
      <c r="E90" s="157"/>
      <c r="F90" s="157"/>
      <c r="G90" s="157"/>
      <c r="H90" s="157"/>
      <c r="I90" s="157"/>
      <c r="J90" s="157"/>
      <c r="K90" s="157"/>
      <c r="L90" s="157"/>
      <c r="M90" s="157"/>
      <c r="N90" s="157"/>
    </row>
    <row r="91" spans="5:14" ht="12.75">
      <c r="E91" s="157"/>
      <c r="F91" s="157"/>
      <c r="G91" s="157"/>
      <c r="H91" s="157"/>
      <c r="I91" s="157"/>
      <c r="J91" s="157"/>
      <c r="K91" s="157"/>
      <c r="L91" s="157"/>
      <c r="M91" s="157"/>
      <c r="N91" s="157"/>
    </row>
    <row r="92" spans="5:14" ht="12.75">
      <c r="E92" s="157"/>
      <c r="F92" s="157"/>
      <c r="G92" s="157"/>
      <c r="H92" s="157"/>
      <c r="I92" s="157"/>
      <c r="J92" s="157"/>
      <c r="K92" s="157"/>
      <c r="L92" s="157"/>
      <c r="M92" s="157"/>
      <c r="N92" s="157"/>
    </row>
    <row r="93" spans="5:14" ht="12.75">
      <c r="E93" s="157"/>
      <c r="F93" s="157"/>
      <c r="G93" s="157"/>
      <c r="H93" s="157"/>
      <c r="I93" s="157"/>
      <c r="J93" s="157"/>
      <c r="K93" s="157"/>
      <c r="L93" s="157"/>
      <c r="M93" s="157"/>
      <c r="N93" s="157"/>
    </row>
    <row r="94" spans="5:14" ht="12.75">
      <c r="E94" s="157"/>
      <c r="F94" s="157"/>
      <c r="G94" s="157"/>
      <c r="H94" s="157"/>
      <c r="I94" s="157"/>
      <c r="J94" s="157"/>
      <c r="K94" s="157"/>
      <c r="L94" s="157"/>
      <c r="M94" s="157"/>
      <c r="N94" s="157"/>
    </row>
    <row r="95" spans="5:14" ht="12.75">
      <c r="E95" s="157"/>
      <c r="F95" s="157"/>
      <c r="G95" s="157"/>
      <c r="H95" s="157"/>
      <c r="I95" s="157"/>
      <c r="J95" s="157"/>
      <c r="K95" s="157"/>
      <c r="L95" s="157"/>
      <c r="M95" s="157"/>
      <c r="N95" s="157"/>
    </row>
    <row r="96" spans="5:14" ht="12.75">
      <c r="E96" s="157"/>
      <c r="F96" s="157"/>
      <c r="G96" s="157"/>
      <c r="H96" s="157"/>
      <c r="I96" s="157"/>
      <c r="J96" s="157"/>
      <c r="K96" s="157"/>
      <c r="L96" s="157"/>
      <c r="M96" s="157"/>
      <c r="N96" s="157"/>
    </row>
    <row r="97" spans="5:14" ht="12.75">
      <c r="E97" s="157"/>
      <c r="F97" s="157"/>
      <c r="G97" s="157"/>
      <c r="H97" s="157"/>
      <c r="I97" s="157"/>
      <c r="J97" s="157"/>
      <c r="K97" s="157"/>
      <c r="L97" s="157"/>
      <c r="M97" s="157"/>
      <c r="N97" s="157"/>
    </row>
    <row r="98" spans="5:14" ht="12.75">
      <c r="E98" s="157"/>
      <c r="F98" s="157"/>
      <c r="G98" s="157"/>
      <c r="H98" s="157"/>
      <c r="I98" s="157"/>
      <c r="J98" s="157"/>
      <c r="K98" s="157"/>
      <c r="L98" s="157"/>
      <c r="M98" s="157"/>
      <c r="N98" s="157"/>
    </row>
    <row r="99" spans="5:14" ht="12.75">
      <c r="E99" s="157"/>
      <c r="F99" s="157"/>
      <c r="G99" s="157"/>
      <c r="H99" s="157"/>
      <c r="I99" s="157"/>
      <c r="J99" s="157"/>
      <c r="K99" s="157"/>
      <c r="L99" s="157"/>
      <c r="M99" s="157"/>
      <c r="N99" s="157"/>
    </row>
    <row r="100" spans="5:14" ht="12.75">
      <c r="E100" s="157"/>
      <c r="F100" s="157"/>
      <c r="G100" s="157"/>
      <c r="H100" s="157"/>
      <c r="I100" s="157"/>
      <c r="J100" s="157"/>
      <c r="K100" s="157"/>
      <c r="L100" s="157"/>
      <c r="M100" s="157"/>
      <c r="N100" s="157"/>
    </row>
    <row r="101" spans="5:14" ht="12.75">
      <c r="E101" s="157"/>
      <c r="F101" s="157"/>
      <c r="G101" s="157"/>
      <c r="H101" s="157"/>
      <c r="I101" s="157"/>
      <c r="J101" s="157"/>
      <c r="K101" s="157"/>
      <c r="L101" s="157"/>
      <c r="M101" s="157"/>
      <c r="N101" s="157"/>
    </row>
    <row r="102" spans="5:14" ht="12.75">
      <c r="E102" s="157"/>
      <c r="F102" s="157"/>
      <c r="G102" s="157"/>
      <c r="H102" s="157"/>
      <c r="I102" s="157"/>
      <c r="J102" s="157"/>
      <c r="K102" s="157"/>
      <c r="L102" s="157"/>
      <c r="M102" s="157"/>
      <c r="N102" s="157"/>
    </row>
    <row r="103" spans="5:14" ht="12.75">
      <c r="E103" s="157"/>
      <c r="F103" s="157"/>
      <c r="G103" s="157"/>
      <c r="H103" s="157"/>
      <c r="I103" s="157"/>
      <c r="J103" s="157"/>
      <c r="K103" s="157"/>
      <c r="L103" s="157"/>
      <c r="M103" s="157"/>
      <c r="N103" s="157"/>
    </row>
    <row r="104" spans="5:14" ht="12.75">
      <c r="E104" s="157"/>
      <c r="F104" s="157"/>
      <c r="G104" s="157"/>
      <c r="H104" s="157"/>
      <c r="I104" s="157"/>
      <c r="J104" s="157"/>
      <c r="K104" s="157"/>
      <c r="L104" s="157"/>
      <c r="M104" s="157"/>
      <c r="N104" s="157"/>
    </row>
    <row r="105" spans="5:14" ht="12.75">
      <c r="E105" s="157"/>
      <c r="F105" s="157"/>
      <c r="G105" s="157"/>
      <c r="H105" s="157"/>
      <c r="I105" s="157"/>
      <c r="J105" s="157"/>
      <c r="K105" s="157"/>
      <c r="L105" s="157"/>
      <c r="M105" s="157"/>
      <c r="N105" s="157"/>
    </row>
    <row r="106" spans="5:14" ht="12.75">
      <c r="E106" s="157"/>
      <c r="F106" s="157"/>
      <c r="G106" s="157"/>
      <c r="H106" s="157"/>
      <c r="I106" s="157"/>
      <c r="J106" s="157"/>
      <c r="K106" s="157"/>
      <c r="L106" s="157"/>
      <c r="M106" s="157"/>
      <c r="N106" s="157"/>
    </row>
    <row r="107" spans="5:14" ht="12.75">
      <c r="E107" s="157"/>
      <c r="F107" s="157"/>
      <c r="G107" s="157"/>
      <c r="H107" s="157"/>
      <c r="I107" s="157"/>
      <c r="J107" s="157"/>
      <c r="K107" s="157"/>
      <c r="L107" s="157"/>
      <c r="M107" s="157"/>
      <c r="N107" s="157"/>
    </row>
    <row r="108" spans="5:14" ht="12.75">
      <c r="E108" s="157"/>
      <c r="F108" s="157"/>
      <c r="G108" s="157"/>
      <c r="H108" s="157"/>
      <c r="I108" s="157"/>
      <c r="J108" s="157"/>
      <c r="K108" s="157"/>
      <c r="L108" s="157"/>
      <c r="M108" s="157"/>
      <c r="N108" s="157"/>
    </row>
    <row r="109" spans="5:14" ht="12.75">
      <c r="E109" s="157"/>
      <c r="F109" s="157"/>
      <c r="G109" s="157"/>
      <c r="H109" s="157"/>
      <c r="I109" s="157"/>
      <c r="J109" s="157"/>
      <c r="K109" s="157"/>
      <c r="L109" s="157"/>
      <c r="M109" s="157"/>
      <c r="N109" s="157"/>
    </row>
    <row r="110" spans="5:14" ht="12.75">
      <c r="E110" s="157"/>
      <c r="F110" s="157"/>
      <c r="G110" s="157"/>
      <c r="H110" s="157"/>
      <c r="I110" s="157"/>
      <c r="J110" s="157"/>
      <c r="K110" s="157"/>
      <c r="L110" s="157"/>
      <c r="M110" s="157"/>
      <c r="N110" s="157"/>
    </row>
    <row r="111" spans="5:14" ht="12.75">
      <c r="E111" s="157"/>
      <c r="F111" s="157"/>
      <c r="G111" s="157"/>
      <c r="H111" s="157"/>
      <c r="I111" s="157"/>
      <c r="J111" s="157"/>
      <c r="K111" s="157"/>
      <c r="L111" s="157"/>
      <c r="M111" s="157"/>
      <c r="N111" s="157"/>
    </row>
    <row r="112" spans="5:14" ht="12.75">
      <c r="E112" s="157"/>
      <c r="F112" s="157"/>
      <c r="G112" s="157"/>
      <c r="H112" s="157"/>
      <c r="I112" s="157"/>
      <c r="J112" s="157"/>
      <c r="K112" s="157"/>
      <c r="L112" s="157"/>
      <c r="M112" s="157"/>
      <c r="N112" s="157"/>
    </row>
    <row r="113" spans="5:14" ht="12.75">
      <c r="E113" s="157"/>
      <c r="F113" s="157"/>
      <c r="G113" s="157"/>
      <c r="H113" s="157"/>
      <c r="I113" s="157"/>
      <c r="J113" s="157"/>
      <c r="K113" s="157"/>
      <c r="L113" s="157"/>
      <c r="M113" s="157"/>
      <c r="N113" s="157"/>
    </row>
    <row r="114" spans="5:14" ht="12.75">
      <c r="E114" s="157"/>
      <c r="F114" s="157"/>
      <c r="G114" s="157"/>
      <c r="H114" s="157"/>
      <c r="I114" s="157"/>
      <c r="J114" s="157"/>
      <c r="K114" s="157"/>
      <c r="L114" s="157"/>
      <c r="M114" s="157"/>
      <c r="N114" s="157"/>
    </row>
    <row r="115" spans="5:14" ht="12.75">
      <c r="E115" s="157"/>
      <c r="F115" s="157"/>
      <c r="G115" s="157"/>
      <c r="H115" s="157"/>
      <c r="I115" s="157"/>
      <c r="J115" s="157"/>
      <c r="K115" s="157"/>
      <c r="L115" s="157"/>
      <c r="M115" s="157"/>
      <c r="N115" s="157"/>
    </row>
    <row r="116" spans="5:14" ht="12.75">
      <c r="E116" s="157"/>
      <c r="F116" s="157"/>
      <c r="G116" s="157"/>
      <c r="H116" s="157"/>
      <c r="I116" s="157"/>
      <c r="J116" s="157"/>
      <c r="K116" s="157"/>
      <c r="L116" s="157"/>
      <c r="M116" s="157"/>
      <c r="N116" s="157"/>
    </row>
    <row r="117" spans="5:14" ht="12.75">
      <c r="E117" s="157"/>
      <c r="F117" s="157"/>
      <c r="G117" s="157"/>
      <c r="H117" s="157"/>
      <c r="I117" s="157"/>
      <c r="J117" s="157"/>
      <c r="K117" s="157"/>
      <c r="L117" s="157"/>
      <c r="M117" s="157"/>
      <c r="N117" s="157"/>
    </row>
    <row r="118" spans="5:14" ht="12.75">
      <c r="E118" s="157"/>
      <c r="F118" s="157"/>
      <c r="G118" s="157"/>
      <c r="H118" s="157"/>
      <c r="I118" s="157"/>
      <c r="J118" s="157"/>
      <c r="K118" s="157"/>
      <c r="L118" s="157"/>
      <c r="M118" s="157"/>
      <c r="N118" s="157"/>
    </row>
    <row r="119" spans="5:14" ht="12.75">
      <c r="E119" s="157"/>
      <c r="F119" s="157"/>
      <c r="G119" s="157"/>
      <c r="H119" s="157"/>
      <c r="I119" s="157"/>
      <c r="J119" s="157"/>
      <c r="K119" s="157"/>
      <c r="L119" s="157"/>
      <c r="M119" s="157"/>
      <c r="N119" s="157"/>
    </row>
    <row r="120" spans="5:14" ht="12.75">
      <c r="E120" s="157"/>
      <c r="F120" s="157"/>
      <c r="G120" s="157"/>
      <c r="H120" s="157"/>
      <c r="I120" s="157"/>
      <c r="J120" s="157"/>
      <c r="K120" s="157"/>
      <c r="L120" s="157"/>
      <c r="M120" s="157"/>
      <c r="N120" s="157"/>
    </row>
    <row r="121" spans="5:14" ht="12.75">
      <c r="E121" s="157"/>
      <c r="F121" s="157"/>
      <c r="G121" s="157"/>
      <c r="H121" s="157"/>
      <c r="I121" s="157"/>
      <c r="J121" s="157"/>
      <c r="K121" s="157"/>
      <c r="L121" s="157"/>
      <c r="M121" s="157"/>
      <c r="N121" s="157"/>
    </row>
    <row r="122" spans="5:14" ht="12.75">
      <c r="E122" s="157"/>
      <c r="F122" s="157"/>
      <c r="G122" s="157"/>
      <c r="H122" s="157"/>
      <c r="I122" s="157"/>
      <c r="J122" s="157"/>
      <c r="K122" s="157"/>
      <c r="L122" s="157"/>
      <c r="M122" s="157"/>
      <c r="N122" s="157"/>
    </row>
    <row r="123" spans="5:14" ht="12.75">
      <c r="E123" s="157"/>
      <c r="F123" s="157"/>
      <c r="G123" s="157"/>
      <c r="H123" s="157"/>
      <c r="I123" s="157"/>
      <c r="J123" s="157"/>
      <c r="K123" s="157"/>
      <c r="L123" s="157"/>
      <c r="M123" s="157"/>
      <c r="N123" s="157"/>
    </row>
    <row r="124" spans="5:14" ht="12.75">
      <c r="E124" s="157"/>
      <c r="F124" s="157"/>
      <c r="G124" s="157"/>
      <c r="H124" s="157"/>
      <c r="I124" s="157"/>
      <c r="J124" s="157"/>
      <c r="K124" s="157"/>
      <c r="L124" s="157"/>
      <c r="M124" s="157"/>
      <c r="N124" s="157"/>
    </row>
    <row r="125" spans="5:14" ht="12.75">
      <c r="E125" s="157"/>
      <c r="F125" s="157"/>
      <c r="G125" s="157"/>
      <c r="H125" s="157"/>
      <c r="I125" s="157"/>
      <c r="J125" s="157"/>
      <c r="K125" s="157"/>
      <c r="L125" s="157"/>
      <c r="M125" s="157"/>
      <c r="N125" s="157"/>
    </row>
    <row r="126" spans="5:14" ht="12.75">
      <c r="E126" s="157"/>
      <c r="F126" s="157"/>
      <c r="G126" s="157"/>
      <c r="H126" s="157"/>
      <c r="I126" s="157"/>
      <c r="J126" s="157"/>
      <c r="K126" s="157"/>
      <c r="L126" s="157"/>
      <c r="M126" s="157"/>
      <c r="N126" s="157"/>
    </row>
    <row r="127" spans="5:14" ht="12.75">
      <c r="E127" s="157"/>
      <c r="F127" s="157"/>
      <c r="G127" s="157"/>
      <c r="H127" s="157"/>
      <c r="I127" s="157"/>
      <c r="J127" s="157"/>
      <c r="K127" s="157"/>
      <c r="L127" s="157"/>
      <c r="M127" s="157"/>
      <c r="N127" s="157"/>
    </row>
    <row r="128" spans="5:14" ht="12.75">
      <c r="E128" s="157"/>
      <c r="F128" s="157"/>
      <c r="G128" s="157"/>
      <c r="H128" s="157"/>
      <c r="I128" s="157"/>
      <c r="J128" s="157"/>
      <c r="K128" s="157"/>
      <c r="L128" s="157"/>
      <c r="M128" s="157"/>
      <c r="N128" s="157"/>
    </row>
    <row r="129" spans="5:14" ht="12.75">
      <c r="E129" s="157"/>
      <c r="F129" s="157"/>
      <c r="G129" s="157"/>
      <c r="H129" s="157"/>
      <c r="I129" s="157"/>
      <c r="J129" s="157"/>
      <c r="K129" s="157"/>
      <c r="L129" s="157"/>
      <c r="M129" s="157"/>
      <c r="N129" s="157"/>
    </row>
    <row r="130" spans="5:14" ht="12.75">
      <c r="E130" s="157"/>
      <c r="F130" s="157"/>
      <c r="G130" s="157"/>
      <c r="H130" s="157"/>
      <c r="I130" s="157"/>
      <c r="J130" s="157"/>
      <c r="K130" s="157"/>
      <c r="L130" s="157"/>
      <c r="M130" s="157"/>
      <c r="N130" s="157"/>
    </row>
    <row r="131" spans="5:14" ht="12.75">
      <c r="E131" s="157"/>
      <c r="F131" s="157"/>
      <c r="G131" s="157"/>
      <c r="H131" s="157"/>
      <c r="I131" s="157"/>
      <c r="J131" s="157"/>
      <c r="K131" s="157"/>
      <c r="L131" s="157"/>
      <c r="M131" s="157"/>
      <c r="N131" s="157"/>
    </row>
    <row r="132" spans="5:14" ht="12.75">
      <c r="E132" s="157"/>
      <c r="F132" s="157"/>
      <c r="G132" s="157"/>
      <c r="H132" s="157"/>
      <c r="I132" s="157"/>
      <c r="J132" s="157"/>
      <c r="K132" s="157"/>
      <c r="L132" s="157"/>
      <c r="M132" s="157"/>
      <c r="N132" s="157"/>
    </row>
    <row r="133" spans="5:14" ht="12.75">
      <c r="E133" s="157"/>
      <c r="F133" s="157"/>
      <c r="G133" s="157"/>
      <c r="H133" s="157"/>
      <c r="I133" s="157"/>
      <c r="J133" s="157"/>
      <c r="K133" s="157"/>
      <c r="L133" s="157"/>
      <c r="M133" s="157"/>
      <c r="N133" s="157"/>
    </row>
    <row r="134" spans="5:14" ht="12.75">
      <c r="E134" s="157"/>
      <c r="F134" s="157"/>
      <c r="G134" s="157"/>
      <c r="H134" s="157"/>
      <c r="I134" s="157"/>
      <c r="J134" s="157"/>
      <c r="K134" s="157"/>
      <c r="L134" s="157"/>
      <c r="M134" s="157"/>
      <c r="N134" s="157"/>
    </row>
    <row r="135" spans="5:14" ht="12.75">
      <c r="E135" s="157"/>
      <c r="F135" s="157"/>
      <c r="G135" s="157"/>
      <c r="H135" s="157"/>
      <c r="I135" s="157"/>
      <c r="J135" s="157"/>
      <c r="K135" s="157"/>
      <c r="L135" s="157"/>
      <c r="M135" s="157"/>
      <c r="N135" s="157"/>
    </row>
    <row r="136" spans="5:14" ht="12.75">
      <c r="E136" s="157"/>
      <c r="F136" s="157"/>
      <c r="G136" s="157"/>
      <c r="H136" s="157"/>
      <c r="I136" s="157"/>
      <c r="J136" s="157"/>
      <c r="K136" s="157"/>
      <c r="L136" s="157"/>
      <c r="M136" s="157"/>
      <c r="N136" s="157"/>
    </row>
    <row r="137" spans="5:14" ht="12.75">
      <c r="E137" s="157"/>
      <c r="F137" s="157"/>
      <c r="G137" s="157"/>
      <c r="H137" s="157"/>
      <c r="I137" s="157"/>
      <c r="J137" s="157"/>
      <c r="K137" s="157"/>
      <c r="L137" s="157"/>
      <c r="M137" s="157"/>
      <c r="N137" s="157"/>
    </row>
    <row r="138" spans="5:14" ht="12.75">
      <c r="E138" s="157"/>
      <c r="F138" s="157"/>
      <c r="G138" s="157"/>
      <c r="H138" s="157"/>
      <c r="I138" s="157"/>
      <c r="J138" s="157"/>
      <c r="K138" s="157"/>
      <c r="L138" s="157"/>
      <c r="M138" s="157"/>
      <c r="N138" s="157"/>
    </row>
    <row r="139" spans="5:14" ht="12.75">
      <c r="E139" s="157"/>
      <c r="F139" s="157"/>
      <c r="G139" s="157"/>
      <c r="H139" s="157"/>
      <c r="I139" s="157"/>
      <c r="J139" s="157"/>
      <c r="K139" s="157"/>
      <c r="L139" s="157"/>
      <c r="M139" s="157"/>
      <c r="N139" s="157"/>
    </row>
    <row r="140" spans="5:14" ht="12.75">
      <c r="E140" s="157"/>
      <c r="F140" s="157"/>
      <c r="G140" s="157"/>
      <c r="H140" s="157"/>
      <c r="I140" s="157"/>
      <c r="J140" s="157"/>
      <c r="K140" s="157"/>
      <c r="L140" s="157"/>
      <c r="M140" s="157"/>
      <c r="N140" s="157"/>
    </row>
    <row r="141" spans="5:14" ht="12.75">
      <c r="E141" s="157"/>
      <c r="F141" s="157"/>
      <c r="G141" s="157"/>
      <c r="H141" s="157"/>
      <c r="I141" s="157"/>
      <c r="J141" s="157"/>
      <c r="K141" s="157"/>
      <c r="L141" s="157"/>
      <c r="M141" s="157"/>
      <c r="N141" s="157"/>
    </row>
    <row r="142" spans="5:14" ht="12.75">
      <c r="E142" s="157"/>
      <c r="F142" s="157"/>
      <c r="G142" s="157"/>
      <c r="H142" s="157"/>
      <c r="I142" s="157"/>
      <c r="J142" s="157"/>
      <c r="K142" s="157"/>
      <c r="L142" s="157"/>
      <c r="M142" s="157"/>
      <c r="N142" s="157"/>
    </row>
    <row r="143" spans="5:14" ht="12.75">
      <c r="E143" s="157"/>
      <c r="F143" s="157"/>
      <c r="G143" s="157"/>
      <c r="H143" s="157"/>
      <c r="I143" s="157"/>
      <c r="J143" s="157"/>
      <c r="K143" s="157"/>
      <c r="L143" s="157"/>
      <c r="M143" s="157"/>
      <c r="N143" s="157"/>
    </row>
    <row r="144" spans="5:14" ht="12.75">
      <c r="E144" s="157"/>
      <c r="F144" s="157"/>
      <c r="G144" s="157"/>
      <c r="H144" s="157"/>
      <c r="I144" s="157"/>
      <c r="J144" s="157"/>
      <c r="K144" s="157"/>
      <c r="L144" s="157"/>
      <c r="M144" s="157"/>
      <c r="N144" s="157"/>
    </row>
    <row r="145" spans="5:14" ht="12.75">
      <c r="E145" s="157"/>
      <c r="F145" s="157"/>
      <c r="G145" s="157"/>
      <c r="H145" s="157"/>
      <c r="I145" s="157"/>
      <c r="J145" s="157"/>
      <c r="K145" s="157"/>
      <c r="L145" s="157"/>
      <c r="M145" s="157"/>
      <c r="N145" s="157"/>
    </row>
    <row r="146" spans="5:14" ht="12.75">
      <c r="E146" s="157"/>
      <c r="F146" s="157"/>
      <c r="G146" s="157"/>
      <c r="H146" s="157"/>
      <c r="I146" s="157"/>
      <c r="J146" s="157"/>
      <c r="K146" s="157"/>
      <c r="L146" s="157"/>
      <c r="M146" s="157"/>
      <c r="N146" s="157"/>
    </row>
  </sheetData>
  <sheetProtection/>
  <mergeCells count="5">
    <mergeCell ref="AF3:AF4"/>
    <mergeCell ref="AB3:AC3"/>
    <mergeCell ref="E3:G3"/>
    <mergeCell ref="H3:J3"/>
    <mergeCell ref="K3:M3"/>
  </mergeCells>
  <printOptions/>
  <pageMargins left="0.1968503937007874" right="0.1968503937007874" top="0.1968503937007874"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52"/>
  <sheetViews>
    <sheetView zoomScale="85" zoomScaleNormal="85" zoomScalePageLayoutView="0" workbookViewId="0" topLeftCell="I13">
      <selection activeCell="T32" sqref="T32"/>
    </sheetView>
  </sheetViews>
  <sheetFormatPr defaultColWidth="9.00390625" defaultRowHeight="13.5" customHeight="1"/>
  <cols>
    <col min="1" max="1" width="1.4921875" style="32" customWidth="1"/>
    <col min="2" max="2" width="13.375" style="32" bestFit="1" customWidth="1"/>
    <col min="3" max="3" width="7.125" style="32" customWidth="1"/>
    <col min="4" max="4" width="6.75390625" style="32" customWidth="1"/>
    <col min="5" max="5" width="9.00390625" style="32" customWidth="1"/>
    <col min="6" max="6" width="1.00390625" style="32" customWidth="1"/>
    <col min="7" max="7" width="12.625" style="32" customWidth="1"/>
    <col min="8" max="8" width="7.125" style="43" bestFit="1" customWidth="1"/>
    <col min="9" max="9" width="6.75390625" style="32" bestFit="1" customWidth="1"/>
    <col min="10" max="10" width="9.00390625" style="32" customWidth="1"/>
    <col min="11" max="11" width="0.875" style="32" customWidth="1"/>
    <col min="12" max="12" width="9.00390625" style="32" customWidth="1"/>
    <col min="13" max="13" width="7.125" style="43" bestFit="1" customWidth="1"/>
    <col min="14" max="14" width="6.75390625" style="32" bestFit="1" customWidth="1"/>
    <col min="15" max="15" width="9.00390625" style="32" customWidth="1"/>
    <col min="16" max="16" width="0.875" style="32" customWidth="1"/>
    <col min="17" max="16384" width="9.00390625" style="32" customWidth="1"/>
  </cols>
  <sheetData>
    <row r="1" spans="1:11" ht="13.5" customHeight="1" thickBot="1">
      <c r="A1" s="5"/>
      <c r="B1" s="5"/>
      <c r="C1" s="596" t="s">
        <v>5</v>
      </c>
      <c r="D1" s="597"/>
      <c r="E1" s="597"/>
      <c r="F1" s="597"/>
      <c r="G1" s="598"/>
      <c r="H1" s="5"/>
      <c r="I1" s="5"/>
      <c r="J1" s="5"/>
      <c r="K1" s="5"/>
    </row>
    <row r="2" spans="1:11" ht="13.5" customHeight="1">
      <c r="A2" s="5"/>
      <c r="B2" s="599" t="s">
        <v>8</v>
      </c>
      <c r="C2" s="33" t="s">
        <v>6</v>
      </c>
      <c r="D2" s="5"/>
      <c r="E2" s="5"/>
      <c r="F2" s="5"/>
      <c r="G2" s="5"/>
      <c r="H2" s="5"/>
      <c r="I2" s="5"/>
      <c r="J2" s="5"/>
      <c r="K2" s="5"/>
    </row>
    <row r="3" spans="1:11" ht="13.5" customHeight="1">
      <c r="A3" s="5"/>
      <c r="B3" s="600"/>
      <c r="C3" s="5"/>
      <c r="D3" s="5"/>
      <c r="E3" s="5"/>
      <c r="F3" s="5"/>
      <c r="G3" s="5"/>
      <c r="H3" s="5"/>
      <c r="I3" s="5"/>
      <c r="J3" s="5"/>
      <c r="K3" s="5"/>
    </row>
    <row r="4" spans="1:20" ht="13.5" customHeight="1">
      <c r="A4" s="5"/>
      <c r="B4" s="8" t="s">
        <v>0</v>
      </c>
      <c r="C4" s="8" t="s">
        <v>1</v>
      </c>
      <c r="D4" s="8" t="s">
        <v>68</v>
      </c>
      <c r="E4" s="8" t="s">
        <v>2</v>
      </c>
      <c r="F4" s="5"/>
      <c r="G4" s="8" t="s">
        <v>0</v>
      </c>
      <c r="H4" s="8" t="s">
        <v>1</v>
      </c>
      <c r="I4" s="8" t="s">
        <v>68</v>
      </c>
      <c r="J4" s="8" t="s">
        <v>2</v>
      </c>
      <c r="K4" s="5"/>
      <c r="L4" s="34" t="s">
        <v>0</v>
      </c>
      <c r="M4" s="8" t="s">
        <v>1</v>
      </c>
      <c r="N4" s="8" t="s">
        <v>68</v>
      </c>
      <c r="O4" s="8" t="s">
        <v>2</v>
      </c>
      <c r="Q4" s="8" t="s">
        <v>0</v>
      </c>
      <c r="R4" s="8" t="s">
        <v>1</v>
      </c>
      <c r="S4" s="8" t="s">
        <v>68</v>
      </c>
      <c r="T4" s="8" t="s">
        <v>2</v>
      </c>
    </row>
    <row r="5" spans="1:20" ht="13.5" customHeight="1">
      <c r="A5" s="5"/>
      <c r="B5" s="55" t="s">
        <v>100</v>
      </c>
      <c r="C5" s="8">
        <f>H14</f>
        <v>228</v>
      </c>
      <c r="D5" s="35">
        <f>+C5/C$9</f>
        <v>0.2611683848797251</v>
      </c>
      <c r="E5" s="36">
        <f>+E$9*D5</f>
        <v>81.48453608247424</v>
      </c>
      <c r="F5" s="5"/>
      <c r="G5" s="6" t="s">
        <v>165</v>
      </c>
      <c r="H5" s="40">
        <v>34</v>
      </c>
      <c r="I5" s="35">
        <f aca="true" t="shared" si="0" ref="I5:I13">+H5/H$14</f>
        <v>0.14912280701754385</v>
      </c>
      <c r="J5" s="36">
        <f aca="true" t="shared" si="1" ref="J5:J13">+J$14*I5</f>
        <v>12.151202749140895</v>
      </c>
      <c r="K5" s="5"/>
      <c r="L5" s="6" t="s">
        <v>157</v>
      </c>
      <c r="M5" s="2">
        <v>33</v>
      </c>
      <c r="N5" s="35">
        <f aca="true" t="shared" si="2" ref="N5:N10">+M5/M$11</f>
        <v>0.22758620689655173</v>
      </c>
      <c r="O5" s="36">
        <f>+O11*N5</f>
        <v>11.793814432989691</v>
      </c>
      <c r="Q5" s="6" t="s">
        <v>140</v>
      </c>
      <c r="R5" s="2">
        <v>30</v>
      </c>
      <c r="S5" s="35">
        <f>+R5/R23</f>
        <v>0.09554140127388536</v>
      </c>
      <c r="T5" s="36">
        <f>+T$23*S5</f>
        <v>10.70063694267516</v>
      </c>
    </row>
    <row r="6" spans="1:20" ht="13.5" customHeight="1">
      <c r="A6" s="5"/>
      <c r="B6" s="55" t="s">
        <v>99</v>
      </c>
      <c r="C6" s="8">
        <f>C21</f>
        <v>186</v>
      </c>
      <c r="D6" s="35">
        <f>+C6/C$9</f>
        <v>0.21305841924398625</v>
      </c>
      <c r="E6" s="36">
        <v>67</v>
      </c>
      <c r="F6" s="5"/>
      <c r="G6" s="6" t="s">
        <v>166</v>
      </c>
      <c r="H6" s="40">
        <v>29</v>
      </c>
      <c r="I6" s="35">
        <f t="shared" si="0"/>
        <v>0.12719298245614036</v>
      </c>
      <c r="J6" s="36">
        <f t="shared" si="1"/>
        <v>10.364261168384882</v>
      </c>
      <c r="K6" s="5"/>
      <c r="L6" s="6" t="s">
        <v>158</v>
      </c>
      <c r="M6" s="2">
        <v>42</v>
      </c>
      <c r="N6" s="35">
        <f t="shared" si="2"/>
        <v>0.2896551724137931</v>
      </c>
      <c r="O6" s="36">
        <f>+O11*N6</f>
        <v>15.010309278350517</v>
      </c>
      <c r="Q6" s="6" t="s">
        <v>141</v>
      </c>
      <c r="R6" s="2">
        <v>29</v>
      </c>
      <c r="S6" s="35">
        <f>+R6/R23</f>
        <v>0.09235668789808917</v>
      </c>
      <c r="T6" s="36">
        <f aca="true" t="shared" si="3" ref="T6:T22">+T$23*S6</f>
        <v>10.343949044585987</v>
      </c>
    </row>
    <row r="7" spans="1:20" ht="13.5" customHeight="1">
      <c r="A7" s="5"/>
      <c r="B7" s="8" t="s">
        <v>3</v>
      </c>
      <c r="C7" s="8">
        <f>R23</f>
        <v>314</v>
      </c>
      <c r="D7" s="35">
        <f>+C7/C$9</f>
        <v>0.35967926689576174</v>
      </c>
      <c r="E7" s="36">
        <f>+E$9*D7</f>
        <v>112.21993127147766</v>
      </c>
      <c r="F7" s="5"/>
      <c r="G7" s="6" t="s">
        <v>167</v>
      </c>
      <c r="H7" s="40">
        <v>30</v>
      </c>
      <c r="I7" s="35">
        <f t="shared" si="0"/>
        <v>0.13157894736842105</v>
      </c>
      <c r="J7" s="36">
        <f t="shared" si="1"/>
        <v>10.721649484536083</v>
      </c>
      <c r="K7" s="5"/>
      <c r="L7" s="6" t="s">
        <v>160</v>
      </c>
      <c r="M7" s="2">
        <v>27</v>
      </c>
      <c r="N7" s="35">
        <f t="shared" si="2"/>
        <v>0.18620689655172415</v>
      </c>
      <c r="O7" s="36">
        <f>+O11*N7</f>
        <v>9.649484536082475</v>
      </c>
      <c r="Q7" s="6" t="s">
        <v>142</v>
      </c>
      <c r="R7" s="2">
        <v>7</v>
      </c>
      <c r="S7" s="35">
        <f>+R7/R23</f>
        <v>0.022292993630573247</v>
      </c>
      <c r="T7" s="36">
        <f t="shared" si="3"/>
        <v>2.4968152866242037</v>
      </c>
    </row>
    <row r="8" spans="1:20" ht="13.5" customHeight="1">
      <c r="A8" s="5"/>
      <c r="B8" s="8" t="s">
        <v>4</v>
      </c>
      <c r="C8" s="8">
        <f>M11</f>
        <v>145</v>
      </c>
      <c r="D8" s="35">
        <f>+C8/C$9</f>
        <v>0.1660939289805269</v>
      </c>
      <c r="E8" s="36">
        <f>+E$9*D8</f>
        <v>51.8213058419244</v>
      </c>
      <c r="F8" s="5"/>
      <c r="G8" s="6" t="s">
        <v>168</v>
      </c>
      <c r="H8" s="40">
        <v>55</v>
      </c>
      <c r="I8" s="35">
        <f t="shared" si="0"/>
        <v>0.2412280701754386</v>
      </c>
      <c r="J8" s="36">
        <v>19</v>
      </c>
      <c r="K8" s="5"/>
      <c r="L8" s="6" t="s">
        <v>161</v>
      </c>
      <c r="M8" s="2">
        <v>33</v>
      </c>
      <c r="N8" s="35">
        <f t="shared" si="2"/>
        <v>0.22758620689655173</v>
      </c>
      <c r="O8" s="36">
        <f>+O11*N8</f>
        <v>11.793814432989691</v>
      </c>
      <c r="Q8" s="6" t="s">
        <v>143</v>
      </c>
      <c r="R8" s="2">
        <v>4</v>
      </c>
      <c r="S8" s="35">
        <f>+R8/R23</f>
        <v>0.012738853503184714</v>
      </c>
      <c r="T8" s="36">
        <f t="shared" si="3"/>
        <v>1.426751592356688</v>
      </c>
    </row>
    <row r="9" spans="1:20" ht="13.5" customHeight="1">
      <c r="A9" s="5"/>
      <c r="B9" s="37" t="s">
        <v>69</v>
      </c>
      <c r="C9" s="37">
        <f>SUM(C5:C8)</f>
        <v>873</v>
      </c>
      <c r="D9" s="38">
        <f>SUM(D5:D8)</f>
        <v>0.9999999999999999</v>
      </c>
      <c r="E9" s="39">
        <v>312</v>
      </c>
      <c r="F9" s="5"/>
      <c r="G9" s="6" t="s">
        <v>169</v>
      </c>
      <c r="H9" s="40">
        <v>14</v>
      </c>
      <c r="I9" s="35">
        <f t="shared" si="0"/>
        <v>0.06140350877192982</v>
      </c>
      <c r="J9" s="36">
        <f t="shared" si="1"/>
        <v>5.0034364261168385</v>
      </c>
      <c r="K9" s="5"/>
      <c r="L9" s="6" t="s">
        <v>163</v>
      </c>
      <c r="M9" s="2">
        <v>4</v>
      </c>
      <c r="N9" s="35">
        <f t="shared" si="2"/>
        <v>0.027586206896551724</v>
      </c>
      <c r="O9" s="36">
        <f>+O11*N9</f>
        <v>1.429553264604811</v>
      </c>
      <c r="Q9" s="6" t="s">
        <v>144</v>
      </c>
      <c r="R9" s="2">
        <v>21</v>
      </c>
      <c r="S9" s="35">
        <f>+R9/R23</f>
        <v>0.06687898089171974</v>
      </c>
      <c r="T9" s="36">
        <f t="shared" si="3"/>
        <v>7.490445859872612</v>
      </c>
    </row>
    <row r="10" spans="1:20" ht="13.5" customHeight="1">
      <c r="A10" s="5"/>
      <c r="B10" s="5"/>
      <c r="C10" s="5"/>
      <c r="D10" s="5"/>
      <c r="E10" s="5"/>
      <c r="F10" s="5"/>
      <c r="G10" s="6" t="s">
        <v>170</v>
      </c>
      <c r="H10" s="40">
        <v>10</v>
      </c>
      <c r="I10" s="35">
        <f t="shared" si="0"/>
        <v>0.043859649122807015</v>
      </c>
      <c r="J10" s="36">
        <f t="shared" si="1"/>
        <v>3.5738831615120277</v>
      </c>
      <c r="K10" s="5"/>
      <c r="L10" s="6" t="s">
        <v>164</v>
      </c>
      <c r="M10" s="2">
        <v>6</v>
      </c>
      <c r="N10" s="35">
        <f t="shared" si="2"/>
        <v>0.041379310344827586</v>
      </c>
      <c r="O10" s="36">
        <f>+O11*N10</f>
        <v>2.1443298969072164</v>
      </c>
      <c r="Q10" s="6" t="s">
        <v>145</v>
      </c>
      <c r="R10" s="2">
        <v>41</v>
      </c>
      <c r="S10" s="35">
        <f>+R10/R23</f>
        <v>0.1305732484076433</v>
      </c>
      <c r="T10" s="36">
        <f t="shared" si="3"/>
        <v>14.624203821656051</v>
      </c>
    </row>
    <row r="11" spans="1:20" ht="13.5" customHeight="1">
      <c r="A11" s="5"/>
      <c r="B11" s="8" t="s">
        <v>0</v>
      </c>
      <c r="C11" s="8" t="s">
        <v>1</v>
      </c>
      <c r="D11" s="8" t="s">
        <v>68</v>
      </c>
      <c r="E11" s="8" t="s">
        <v>2</v>
      </c>
      <c r="F11" s="5"/>
      <c r="G11" s="6" t="s">
        <v>171</v>
      </c>
      <c r="H11" s="40">
        <v>14</v>
      </c>
      <c r="I11" s="35">
        <f t="shared" si="0"/>
        <v>0.06140350877192982</v>
      </c>
      <c r="J11" s="36">
        <f t="shared" si="1"/>
        <v>5.0034364261168385</v>
      </c>
      <c r="K11" s="5"/>
      <c r="L11" s="37" t="s">
        <v>70</v>
      </c>
      <c r="M11" s="37">
        <f>SUM(M5:M10)</f>
        <v>145</v>
      </c>
      <c r="N11" s="38">
        <f>SUM(N5:N10)</f>
        <v>1.0000000000000002</v>
      </c>
      <c r="O11" s="39">
        <f>E8</f>
        <v>51.8213058419244</v>
      </c>
      <c r="Q11" s="6" t="s">
        <v>146</v>
      </c>
      <c r="R11" s="2">
        <v>2</v>
      </c>
      <c r="S11" s="35">
        <f>+R11/R23</f>
        <v>0.006369426751592357</v>
      </c>
      <c r="T11" s="36">
        <f t="shared" si="3"/>
        <v>0.713375796178344</v>
      </c>
    </row>
    <row r="12" spans="1:20" ht="13.5" customHeight="1">
      <c r="A12" s="5"/>
      <c r="B12" s="6" t="s">
        <v>174</v>
      </c>
      <c r="C12" s="42">
        <v>42</v>
      </c>
      <c r="D12" s="35">
        <f aca="true" t="shared" si="4" ref="D12:D20">+C12/C$21</f>
        <v>0.22580645161290322</v>
      </c>
      <c r="E12" s="36">
        <f aca="true" t="shared" si="5" ref="E12:E20">+E$21*D12</f>
        <v>15.129032258064516</v>
      </c>
      <c r="F12" s="5"/>
      <c r="G12" s="6" t="s">
        <v>172</v>
      </c>
      <c r="H12" s="40">
        <v>34</v>
      </c>
      <c r="I12" s="35">
        <f t="shared" si="0"/>
        <v>0.14912280701754385</v>
      </c>
      <c r="J12" s="36">
        <f t="shared" si="1"/>
        <v>12.151202749140895</v>
      </c>
      <c r="K12" s="5"/>
      <c r="Q12" s="6" t="s">
        <v>147</v>
      </c>
      <c r="R12" s="2">
        <v>24</v>
      </c>
      <c r="S12" s="35">
        <f>+R12/R23</f>
        <v>0.07643312101910828</v>
      </c>
      <c r="T12" s="36">
        <f t="shared" si="3"/>
        <v>8.560509554140127</v>
      </c>
    </row>
    <row r="13" spans="1:20" ht="13.5" customHeight="1">
      <c r="A13" s="5"/>
      <c r="B13" s="6" t="s">
        <v>175</v>
      </c>
      <c r="C13" s="42">
        <v>5</v>
      </c>
      <c r="D13" s="35">
        <f t="shared" si="4"/>
        <v>0.026881720430107527</v>
      </c>
      <c r="E13" s="36">
        <f t="shared" si="5"/>
        <v>1.8010752688172043</v>
      </c>
      <c r="F13" s="5"/>
      <c r="G13" s="6" t="s">
        <v>173</v>
      </c>
      <c r="H13" s="40">
        <v>8</v>
      </c>
      <c r="I13" s="35">
        <f t="shared" si="0"/>
        <v>0.03508771929824561</v>
      </c>
      <c r="J13" s="36">
        <f t="shared" si="1"/>
        <v>2.859106529209622</v>
      </c>
      <c r="K13" s="5"/>
      <c r="O13" s="69"/>
      <c r="Q13" s="6" t="s">
        <v>148</v>
      </c>
      <c r="R13" s="2">
        <v>18</v>
      </c>
      <c r="S13" s="35">
        <f>+R13/R23</f>
        <v>0.05732484076433121</v>
      </c>
      <c r="T13" s="36">
        <f t="shared" si="3"/>
        <v>6.420382165605096</v>
      </c>
    </row>
    <row r="14" spans="1:20" ht="13.5" customHeight="1">
      <c r="A14" s="5"/>
      <c r="B14" s="6" t="s">
        <v>176</v>
      </c>
      <c r="C14" s="42">
        <v>18</v>
      </c>
      <c r="D14" s="35">
        <f t="shared" si="4"/>
        <v>0.0967741935483871</v>
      </c>
      <c r="E14" s="36">
        <f t="shared" si="5"/>
        <v>6.483870967741935</v>
      </c>
      <c r="F14" s="5"/>
      <c r="G14" s="37" t="s">
        <v>71</v>
      </c>
      <c r="H14" s="37">
        <f>SUM(H5:H13)</f>
        <v>228</v>
      </c>
      <c r="I14" s="38">
        <f>SUM(I5:I13)</f>
        <v>0.9999999999999999</v>
      </c>
      <c r="J14" s="39">
        <f>E5</f>
        <v>81.48453608247424</v>
      </c>
      <c r="K14" s="5"/>
      <c r="Q14" s="6" t="s">
        <v>149</v>
      </c>
      <c r="R14" s="2">
        <v>15</v>
      </c>
      <c r="S14" s="35">
        <f>+R14/R23</f>
        <v>0.04777070063694268</v>
      </c>
      <c r="T14" s="36">
        <f t="shared" si="3"/>
        <v>5.35031847133758</v>
      </c>
    </row>
    <row r="15" spans="1:20" ht="13.5" customHeight="1">
      <c r="A15" s="5"/>
      <c r="B15" s="6" t="s">
        <v>177</v>
      </c>
      <c r="C15" s="42">
        <v>20</v>
      </c>
      <c r="D15" s="35">
        <f t="shared" si="4"/>
        <v>0.10752688172043011</v>
      </c>
      <c r="E15" s="36">
        <f t="shared" si="5"/>
        <v>7.204301075268817</v>
      </c>
      <c r="F15" s="5"/>
      <c r="G15" s="5"/>
      <c r="H15" s="5"/>
      <c r="I15" s="5"/>
      <c r="J15" s="5"/>
      <c r="K15" s="5"/>
      <c r="Q15" s="6" t="s">
        <v>150</v>
      </c>
      <c r="R15" s="2">
        <v>10</v>
      </c>
      <c r="S15" s="35">
        <f>+R15/R23</f>
        <v>0.03184713375796178</v>
      </c>
      <c r="T15" s="36">
        <f t="shared" si="3"/>
        <v>3.56687898089172</v>
      </c>
    </row>
    <row r="16" spans="1:20" ht="13.5" customHeight="1">
      <c r="A16" s="5"/>
      <c r="B16" s="6" t="s">
        <v>178</v>
      </c>
      <c r="C16" s="42">
        <v>34</v>
      </c>
      <c r="D16" s="35">
        <f t="shared" si="4"/>
        <v>0.1827956989247312</v>
      </c>
      <c r="E16" s="36">
        <f t="shared" si="5"/>
        <v>12.24731182795699</v>
      </c>
      <c r="F16" s="5"/>
      <c r="G16" s="5"/>
      <c r="H16" s="5"/>
      <c r="I16" s="5"/>
      <c r="J16" s="68"/>
      <c r="K16" s="5"/>
      <c r="Q16" s="6" t="s">
        <v>151</v>
      </c>
      <c r="R16" s="2">
        <v>22</v>
      </c>
      <c r="S16" s="35">
        <f>+R16/R23</f>
        <v>0.07006369426751592</v>
      </c>
      <c r="T16" s="36">
        <f t="shared" si="3"/>
        <v>7.8471337579617835</v>
      </c>
    </row>
    <row r="17" spans="1:20" ht="13.5" customHeight="1">
      <c r="A17" s="5"/>
      <c r="B17" s="6" t="s">
        <v>179</v>
      </c>
      <c r="C17" s="42">
        <v>1</v>
      </c>
      <c r="D17" s="35">
        <f t="shared" si="4"/>
        <v>0.005376344086021506</v>
      </c>
      <c r="E17" s="36">
        <v>1</v>
      </c>
      <c r="F17" s="5"/>
      <c r="G17" s="5"/>
      <c r="H17" s="5"/>
      <c r="I17" s="5"/>
      <c r="J17" s="5"/>
      <c r="K17" s="5"/>
      <c r="Q17" s="6" t="s">
        <v>152</v>
      </c>
      <c r="R17" s="2">
        <v>13</v>
      </c>
      <c r="S17" s="35">
        <f>+R17/R23</f>
        <v>0.041401273885350316</v>
      </c>
      <c r="T17" s="36">
        <f t="shared" si="3"/>
        <v>4.6369426751592355</v>
      </c>
    </row>
    <row r="18" spans="1:20" ht="13.5" customHeight="1">
      <c r="A18" s="5"/>
      <c r="B18" s="6" t="s">
        <v>116</v>
      </c>
      <c r="C18" s="42">
        <v>22</v>
      </c>
      <c r="D18" s="35">
        <f t="shared" si="4"/>
        <v>0.11827956989247312</v>
      </c>
      <c r="E18" s="36">
        <f t="shared" si="5"/>
        <v>7.924731182795699</v>
      </c>
      <c r="F18" s="5"/>
      <c r="G18" s="5"/>
      <c r="H18" s="5"/>
      <c r="I18" s="5"/>
      <c r="J18" s="5"/>
      <c r="K18" s="5"/>
      <c r="Q18" s="6" t="s">
        <v>153</v>
      </c>
      <c r="R18" s="2">
        <v>16</v>
      </c>
      <c r="S18" s="35">
        <f>+R18/R23</f>
        <v>0.050955414012738856</v>
      </c>
      <c r="T18" s="36">
        <f t="shared" si="3"/>
        <v>5.707006369426752</v>
      </c>
    </row>
    <row r="19" spans="1:20" ht="13.5" customHeight="1">
      <c r="A19" s="5"/>
      <c r="B19" s="6" t="s">
        <v>180</v>
      </c>
      <c r="C19" s="42">
        <v>24</v>
      </c>
      <c r="D19" s="35">
        <f t="shared" si="4"/>
        <v>0.12903225806451613</v>
      </c>
      <c r="E19" s="36">
        <f t="shared" si="5"/>
        <v>8.64516129032258</v>
      </c>
      <c r="F19" s="5"/>
      <c r="G19" s="5"/>
      <c r="H19" s="5"/>
      <c r="I19" s="5"/>
      <c r="J19" s="5"/>
      <c r="K19" s="5"/>
      <c r="Q19" s="6" t="s">
        <v>154</v>
      </c>
      <c r="R19" s="2">
        <v>9</v>
      </c>
      <c r="S19" s="35">
        <f>+R19/R23</f>
        <v>0.028662420382165606</v>
      </c>
      <c r="T19" s="36">
        <f t="shared" si="3"/>
        <v>3.210191082802548</v>
      </c>
    </row>
    <row r="20" spans="1:20" ht="13.5" customHeight="1">
      <c r="A20" s="5"/>
      <c r="B20" s="6" t="s">
        <v>181</v>
      </c>
      <c r="C20" s="42">
        <v>20</v>
      </c>
      <c r="D20" s="35">
        <f t="shared" si="4"/>
        <v>0.10752688172043011</v>
      </c>
      <c r="E20" s="36">
        <f t="shared" si="5"/>
        <v>7.204301075268817</v>
      </c>
      <c r="F20" s="5"/>
      <c r="G20" s="5"/>
      <c r="H20" s="5"/>
      <c r="I20" s="5"/>
      <c r="J20" s="5"/>
      <c r="K20" s="5"/>
      <c r="Q20" s="6" t="s">
        <v>155</v>
      </c>
      <c r="R20" s="2">
        <v>22</v>
      </c>
      <c r="S20" s="35">
        <f>+R20/R23</f>
        <v>0.07006369426751592</v>
      </c>
      <c r="T20" s="36">
        <f t="shared" si="3"/>
        <v>7.8471337579617835</v>
      </c>
    </row>
    <row r="21" spans="1:20" ht="13.5" customHeight="1">
      <c r="A21" s="5"/>
      <c r="B21" s="37" t="s">
        <v>71</v>
      </c>
      <c r="C21" s="37">
        <f>SUM(C12:C20)</f>
        <v>186</v>
      </c>
      <c r="D21" s="38">
        <f>SUM(D12:D20)</f>
        <v>1</v>
      </c>
      <c r="E21" s="39">
        <v>67</v>
      </c>
      <c r="F21" s="5"/>
      <c r="G21" s="68"/>
      <c r="H21" s="5"/>
      <c r="I21" s="5"/>
      <c r="J21" s="5"/>
      <c r="K21" s="5"/>
      <c r="Q21" s="6" t="s">
        <v>156</v>
      </c>
      <c r="R21" s="2">
        <v>31</v>
      </c>
      <c r="S21" s="35">
        <f>+R21/R23</f>
        <v>0.09872611464968153</v>
      </c>
      <c r="T21" s="36">
        <f t="shared" si="3"/>
        <v>11.057324840764332</v>
      </c>
    </row>
    <row r="22" spans="1:20" ht="13.5" customHeight="1">
      <c r="A22" s="5"/>
      <c r="B22" s="5"/>
      <c r="C22" s="5"/>
      <c r="D22" s="5"/>
      <c r="E22" s="5"/>
      <c r="F22" s="5"/>
      <c r="G22" s="5"/>
      <c r="H22" s="5"/>
      <c r="I22" s="5"/>
      <c r="J22" s="5"/>
      <c r="K22" s="5"/>
      <c r="Q22" s="52"/>
      <c r="R22" s="2"/>
      <c r="S22" s="35">
        <f>+R22/R23</f>
        <v>0</v>
      </c>
      <c r="T22" s="36">
        <f t="shared" si="3"/>
        <v>0</v>
      </c>
    </row>
    <row r="23" spans="1:20" ht="13.5" customHeight="1">
      <c r="A23" s="5"/>
      <c r="B23" s="5"/>
      <c r="C23" s="5" t="s">
        <v>101</v>
      </c>
      <c r="D23" s="5"/>
      <c r="E23" s="32">
        <v>16</v>
      </c>
      <c r="F23" s="5"/>
      <c r="G23" s="5" t="s">
        <v>64</v>
      </c>
      <c r="H23" s="68">
        <f>E9+E23+E31</f>
        <v>696</v>
      </c>
      <c r="I23" s="5"/>
      <c r="J23" s="5"/>
      <c r="K23" s="5"/>
      <c r="Q23" s="37" t="s">
        <v>72</v>
      </c>
      <c r="R23" s="37">
        <f>SUM(R5:R22)</f>
        <v>314</v>
      </c>
      <c r="S23" s="38">
        <f>SUM(S5:S22)</f>
        <v>0.9999999999999999</v>
      </c>
      <c r="T23" s="37">
        <f>INT(E9*R23/C9)</f>
        <v>112</v>
      </c>
    </row>
    <row r="24" spans="1:20" ht="13.5" customHeight="1">
      <c r="A24" s="5"/>
      <c r="B24" s="599" t="s">
        <v>7</v>
      </c>
      <c r="C24" s="5"/>
      <c r="D24" s="5"/>
      <c r="E24" s="5"/>
      <c r="F24" s="5"/>
      <c r="G24" s="5"/>
      <c r="H24" s="5"/>
      <c r="I24" s="5"/>
      <c r="J24" s="5"/>
      <c r="K24" s="5"/>
      <c r="T24" s="69"/>
    </row>
    <row r="25" spans="1:11" ht="13.5" customHeight="1">
      <c r="A25" s="5"/>
      <c r="B25" s="600"/>
      <c r="C25" s="5"/>
      <c r="D25" s="5"/>
      <c r="E25" s="5"/>
      <c r="F25" s="5"/>
      <c r="G25" s="5"/>
      <c r="H25" s="5"/>
      <c r="I25" s="5"/>
      <c r="J25" s="5"/>
      <c r="K25" s="5"/>
    </row>
    <row r="26" spans="1:20" ht="13.5" customHeight="1">
      <c r="A26" s="5"/>
      <c r="B26" s="8" t="s">
        <v>0</v>
      </c>
      <c r="C26" s="8" t="s">
        <v>1</v>
      </c>
      <c r="D26" s="8" t="s">
        <v>68</v>
      </c>
      <c r="E26" s="8" t="s">
        <v>2</v>
      </c>
      <c r="F26" s="5"/>
      <c r="G26" s="8" t="s">
        <v>0</v>
      </c>
      <c r="H26" s="8" t="s">
        <v>1</v>
      </c>
      <c r="I26" s="8" t="s">
        <v>68</v>
      </c>
      <c r="J26" s="8" t="s">
        <v>2</v>
      </c>
      <c r="K26" s="5"/>
      <c r="L26" s="34" t="s">
        <v>0</v>
      </c>
      <c r="M26" s="8" t="s">
        <v>1</v>
      </c>
      <c r="N26" s="8" t="s">
        <v>68</v>
      </c>
      <c r="O26" s="8" t="s">
        <v>2</v>
      </c>
      <c r="Q26" s="8" t="s">
        <v>0</v>
      </c>
      <c r="R26" s="8" t="s">
        <v>1</v>
      </c>
      <c r="S26" s="8" t="s">
        <v>68</v>
      </c>
      <c r="T26" s="8" t="s">
        <v>2</v>
      </c>
    </row>
    <row r="27" spans="1:20" ht="13.5" customHeight="1">
      <c r="A27" s="5"/>
      <c r="B27" s="55" t="s">
        <v>100</v>
      </c>
      <c r="C27" s="8">
        <f>C5</f>
        <v>228</v>
      </c>
      <c r="D27" s="35">
        <f>+C27/C$31</f>
        <v>0.2611683848797251</v>
      </c>
      <c r="E27" s="36">
        <f>+E$31*D27</f>
        <v>96.10996563573883</v>
      </c>
      <c r="F27" s="5"/>
      <c r="G27" s="6" t="str">
        <f>G5</f>
        <v>伊藤ＳＳ</v>
      </c>
      <c r="H27" s="2">
        <f>H5</f>
        <v>34</v>
      </c>
      <c r="I27" s="35">
        <f aca="true" t="shared" si="6" ref="I27:I35">+H27/H$36</f>
        <v>0.14912280701754385</v>
      </c>
      <c r="J27" s="36">
        <f>INT(+J$36*I27)</f>
        <v>14</v>
      </c>
      <c r="K27" s="5"/>
      <c r="L27" s="41" t="str">
        <f>L5</f>
        <v>空港ＳＳ</v>
      </c>
      <c r="M27" s="8">
        <f>M5</f>
        <v>33</v>
      </c>
      <c r="N27" s="35">
        <f aca="true" t="shared" si="7" ref="N27:N32">+M27/M$33</f>
        <v>0.22758620689655173</v>
      </c>
      <c r="O27" s="36">
        <f aca="true" t="shared" si="8" ref="O27:O32">+O$33*N27</f>
        <v>13.9106529209622</v>
      </c>
      <c r="Q27" s="6" t="str">
        <f>Q5</f>
        <v>エリエールSS</v>
      </c>
      <c r="R27" s="2">
        <f aca="true" t="shared" si="9" ref="R27:R44">R5</f>
        <v>30</v>
      </c>
      <c r="S27" s="35">
        <f>+R27/R$45</f>
        <v>0.09554140127388536</v>
      </c>
      <c r="T27" s="36">
        <f>+T$45*S27</f>
        <v>12.646048109965637</v>
      </c>
    </row>
    <row r="28" spans="1:20" ht="13.5" customHeight="1">
      <c r="A28" s="5"/>
      <c r="B28" s="55" t="s">
        <v>99</v>
      </c>
      <c r="C28" s="8">
        <f>C6</f>
        <v>186</v>
      </c>
      <c r="D28" s="35">
        <f>+C28/C$31</f>
        <v>0.21305841924398625</v>
      </c>
      <c r="E28" s="36">
        <v>79</v>
      </c>
      <c r="F28" s="5"/>
      <c r="G28" s="6" t="str">
        <f aca="true" t="shared" si="10" ref="G28:G35">G6</f>
        <v>坂出伊藤ＳＳ</v>
      </c>
      <c r="H28" s="2">
        <f aca="true" t="shared" si="11" ref="H28:H35">H6</f>
        <v>29</v>
      </c>
      <c r="I28" s="35">
        <f t="shared" si="6"/>
        <v>0.12719298245614036</v>
      </c>
      <c r="J28" s="36">
        <f aca="true" t="shared" si="12" ref="J28:J35">+J$36*I28</f>
        <v>12.224513172966782</v>
      </c>
      <c r="K28" s="5"/>
      <c r="L28" s="41" t="str">
        <f aca="true" t="shared" si="13" ref="L28:M32">L6</f>
        <v>ＪＳＳ高知</v>
      </c>
      <c r="M28" s="8">
        <f t="shared" si="13"/>
        <v>42</v>
      </c>
      <c r="N28" s="35">
        <f t="shared" si="7"/>
        <v>0.2896551724137931</v>
      </c>
      <c r="O28" s="36">
        <v>17</v>
      </c>
      <c r="Q28" s="6" t="str">
        <f aca="true" t="shared" si="14" ref="Q28:Q43">Q6</f>
        <v>ファイブテン</v>
      </c>
      <c r="R28" s="2">
        <f t="shared" si="9"/>
        <v>29</v>
      </c>
      <c r="S28" s="35">
        <f aca="true" t="shared" si="15" ref="S28:S44">+R28/R$45</f>
        <v>0.09235668789808917</v>
      </c>
      <c r="T28" s="36">
        <f aca="true" t="shared" si="16" ref="T28:T44">+T$45*S28</f>
        <v>12.224513172966782</v>
      </c>
    </row>
    <row r="29" spans="1:20" ht="13.5" customHeight="1">
      <c r="A29" s="5"/>
      <c r="B29" s="8" t="s">
        <v>3</v>
      </c>
      <c r="C29" s="8">
        <f>C7</f>
        <v>314</v>
      </c>
      <c r="D29" s="35">
        <f>+C29/C$31</f>
        <v>0.35967926689576174</v>
      </c>
      <c r="E29" s="36">
        <f>+E$31*D29</f>
        <v>132.36197021764033</v>
      </c>
      <c r="F29" s="5"/>
      <c r="G29" s="6" t="str">
        <f t="shared" si="10"/>
        <v>ＪＳＳセンコー</v>
      </c>
      <c r="H29" s="2">
        <f t="shared" si="11"/>
        <v>30</v>
      </c>
      <c r="I29" s="35">
        <f t="shared" si="6"/>
        <v>0.13157894736842105</v>
      </c>
      <c r="J29" s="36">
        <f t="shared" si="12"/>
        <v>12.646048109965635</v>
      </c>
      <c r="K29" s="5"/>
      <c r="L29" s="41" t="str">
        <f t="shared" si="13"/>
        <v>コナミ高知</v>
      </c>
      <c r="M29" s="8">
        <f t="shared" si="13"/>
        <v>27</v>
      </c>
      <c r="N29" s="35">
        <f t="shared" si="7"/>
        <v>0.18620689655172415</v>
      </c>
      <c r="O29" s="36">
        <f t="shared" si="8"/>
        <v>11.381443298969073</v>
      </c>
      <c r="Q29" s="6" t="str">
        <f t="shared" si="14"/>
        <v>ﾌｧｲﾌﾞﾃﾝ東予</v>
      </c>
      <c r="R29" s="2">
        <f t="shared" si="9"/>
        <v>7</v>
      </c>
      <c r="S29" s="35">
        <f t="shared" si="15"/>
        <v>0.022292993630573247</v>
      </c>
      <c r="T29" s="36">
        <f t="shared" si="16"/>
        <v>2.950744558991982</v>
      </c>
    </row>
    <row r="30" spans="1:20" ht="13.5" customHeight="1">
      <c r="A30" s="5"/>
      <c r="B30" s="8" t="s">
        <v>4</v>
      </c>
      <c r="C30" s="8">
        <f>C8</f>
        <v>145</v>
      </c>
      <c r="D30" s="35">
        <f>+C30/C$31</f>
        <v>0.1660939289805269</v>
      </c>
      <c r="E30" s="36">
        <f>+E$31*D30</f>
        <v>61.1225658648339</v>
      </c>
      <c r="F30" s="5"/>
      <c r="G30" s="6" t="str">
        <f t="shared" si="10"/>
        <v>サンダＳＳ</v>
      </c>
      <c r="H30" s="2">
        <f t="shared" si="11"/>
        <v>55</v>
      </c>
      <c r="I30" s="35">
        <f t="shared" si="6"/>
        <v>0.2412280701754386</v>
      </c>
      <c r="J30" s="36">
        <v>24</v>
      </c>
      <c r="K30" s="5"/>
      <c r="L30" s="41" t="str">
        <f t="shared" si="13"/>
        <v>みかづきＳＳ</v>
      </c>
      <c r="M30" s="8">
        <f t="shared" si="13"/>
        <v>33</v>
      </c>
      <c r="N30" s="35">
        <f t="shared" si="7"/>
        <v>0.22758620689655173</v>
      </c>
      <c r="O30" s="36">
        <f t="shared" si="8"/>
        <v>13.9106529209622</v>
      </c>
      <c r="Q30" s="6" t="str">
        <f t="shared" si="14"/>
        <v>フィッタ新居浜</v>
      </c>
      <c r="R30" s="2">
        <f t="shared" si="9"/>
        <v>4</v>
      </c>
      <c r="S30" s="35">
        <f t="shared" si="15"/>
        <v>0.012738853503184714</v>
      </c>
      <c r="T30" s="36">
        <f t="shared" si="16"/>
        <v>1.6861397479954183</v>
      </c>
    </row>
    <row r="31" spans="1:20" ht="13.5" customHeight="1">
      <c r="A31" s="5"/>
      <c r="B31" s="37" t="s">
        <v>69</v>
      </c>
      <c r="C31" s="37">
        <f>SUM(C27:C30)</f>
        <v>873</v>
      </c>
      <c r="D31" s="38">
        <f>SUM(D27:D30)</f>
        <v>0.9999999999999999</v>
      </c>
      <c r="E31" s="39">
        <f>696-312-16</f>
        <v>368</v>
      </c>
      <c r="F31" s="5"/>
      <c r="G31" s="6" t="str">
        <f t="shared" si="10"/>
        <v>サンダＳＨＩＤＯ</v>
      </c>
      <c r="H31" s="2">
        <f t="shared" si="11"/>
        <v>14</v>
      </c>
      <c r="I31" s="35">
        <f t="shared" si="6"/>
        <v>0.06140350877192982</v>
      </c>
      <c r="J31" s="36">
        <f t="shared" si="12"/>
        <v>5.901489117983963</v>
      </c>
      <c r="K31" s="5"/>
      <c r="L31" s="41" t="str">
        <f t="shared" si="13"/>
        <v>窪川ＳＣ</v>
      </c>
      <c r="M31" s="8">
        <f t="shared" si="13"/>
        <v>4</v>
      </c>
      <c r="N31" s="35">
        <f t="shared" si="7"/>
        <v>0.027586206896551724</v>
      </c>
      <c r="O31" s="36">
        <f t="shared" si="8"/>
        <v>1.6861397479954179</v>
      </c>
      <c r="Q31" s="6" t="str">
        <f t="shared" si="14"/>
        <v>五百木SC</v>
      </c>
      <c r="R31" s="2">
        <f t="shared" si="9"/>
        <v>21</v>
      </c>
      <c r="S31" s="35">
        <f t="shared" si="15"/>
        <v>0.06687898089171974</v>
      </c>
      <c r="T31" s="36">
        <f t="shared" si="16"/>
        <v>8.852233676975946</v>
      </c>
    </row>
    <row r="32" spans="1:20" ht="13.5" customHeight="1">
      <c r="A32" s="5"/>
      <c r="B32" s="5"/>
      <c r="C32" s="5"/>
      <c r="D32" s="5"/>
      <c r="E32" s="5"/>
      <c r="F32" s="5"/>
      <c r="G32" s="6" t="str">
        <f t="shared" si="10"/>
        <v>ＷＡＭ</v>
      </c>
      <c r="H32" s="2">
        <f t="shared" si="11"/>
        <v>10</v>
      </c>
      <c r="I32" s="35">
        <f t="shared" si="6"/>
        <v>0.043859649122807015</v>
      </c>
      <c r="J32" s="36">
        <f t="shared" si="12"/>
        <v>4.215349369988545</v>
      </c>
      <c r="K32" s="5"/>
      <c r="L32" s="41" t="str">
        <f t="shared" si="13"/>
        <v>さくらＳＣ</v>
      </c>
      <c r="M32" s="8">
        <f t="shared" si="13"/>
        <v>6</v>
      </c>
      <c r="N32" s="35">
        <f t="shared" si="7"/>
        <v>0.041379310344827586</v>
      </c>
      <c r="O32" s="36">
        <f t="shared" si="8"/>
        <v>2.529209621993127</v>
      </c>
      <c r="Q32" s="6" t="str">
        <f t="shared" si="14"/>
        <v>かしま道後</v>
      </c>
      <c r="R32" s="2">
        <f t="shared" si="9"/>
        <v>41</v>
      </c>
      <c r="S32" s="35">
        <f t="shared" si="15"/>
        <v>0.1305732484076433</v>
      </c>
      <c r="T32" s="36">
        <v>16</v>
      </c>
    </row>
    <row r="33" spans="1:20" ht="13.5" customHeight="1">
      <c r="A33" s="5"/>
      <c r="B33" s="8" t="s">
        <v>0</v>
      </c>
      <c r="C33" s="8" t="s">
        <v>1</v>
      </c>
      <c r="D33" s="8" t="s">
        <v>68</v>
      </c>
      <c r="E33" s="8" t="s">
        <v>2</v>
      </c>
      <c r="F33" s="5"/>
      <c r="G33" s="6" t="str">
        <f t="shared" si="10"/>
        <v>瀬戸内ＳＳ</v>
      </c>
      <c r="H33" s="2">
        <f t="shared" si="11"/>
        <v>14</v>
      </c>
      <c r="I33" s="35">
        <f t="shared" si="6"/>
        <v>0.06140350877192982</v>
      </c>
      <c r="J33" s="36">
        <f t="shared" si="12"/>
        <v>5.901489117983963</v>
      </c>
      <c r="K33" s="5"/>
      <c r="L33" s="37" t="s">
        <v>70</v>
      </c>
      <c r="M33" s="37">
        <f>SUM(M27:M32)</f>
        <v>145</v>
      </c>
      <c r="N33" s="38">
        <f>SUM(N27:N32)</f>
        <v>1.0000000000000002</v>
      </c>
      <c r="O33" s="39">
        <f>E30</f>
        <v>61.1225658648339</v>
      </c>
      <c r="Q33" s="6" t="str">
        <f t="shared" si="14"/>
        <v>かしま天山</v>
      </c>
      <c r="R33" s="2">
        <f t="shared" si="9"/>
        <v>2</v>
      </c>
      <c r="S33" s="35">
        <f t="shared" si="15"/>
        <v>0.006369426751592357</v>
      </c>
      <c r="T33" s="36">
        <f t="shared" si="16"/>
        <v>0.8430698739977092</v>
      </c>
    </row>
    <row r="34" spans="1:20" ht="13.5" customHeight="1">
      <c r="A34" s="5"/>
      <c r="B34" s="7" t="str">
        <f>B12</f>
        <v>ＯＫＳＳ</v>
      </c>
      <c r="C34" s="42">
        <v>42</v>
      </c>
      <c r="D34" s="35">
        <f>+C34/C$43</f>
        <v>0.22580645161290322</v>
      </c>
      <c r="E34" s="36">
        <v>19</v>
      </c>
      <c r="F34" s="5"/>
      <c r="G34" s="6" t="str">
        <f t="shared" si="10"/>
        <v>瀬戸内ＳＳ屋島</v>
      </c>
      <c r="H34" s="2">
        <f t="shared" si="11"/>
        <v>34</v>
      </c>
      <c r="I34" s="35">
        <f t="shared" si="6"/>
        <v>0.14912280701754385</v>
      </c>
      <c r="J34" s="36">
        <f t="shared" si="12"/>
        <v>14.332187857961053</v>
      </c>
      <c r="K34" s="5"/>
      <c r="Q34" s="6" t="str">
        <f t="shared" si="14"/>
        <v>アズサ松山</v>
      </c>
      <c r="R34" s="2">
        <f t="shared" si="9"/>
        <v>24</v>
      </c>
      <c r="S34" s="35">
        <f t="shared" si="15"/>
        <v>0.07643312101910828</v>
      </c>
      <c r="T34" s="36">
        <f t="shared" si="16"/>
        <v>10.11683848797251</v>
      </c>
    </row>
    <row r="35" spans="1:20" ht="13.5" customHeight="1">
      <c r="A35" s="5"/>
      <c r="B35" s="7" t="str">
        <f>B13</f>
        <v>ＯＫ脇町</v>
      </c>
      <c r="C35" s="42">
        <v>5</v>
      </c>
      <c r="D35" s="35">
        <f aca="true" t="shared" si="17" ref="D35:D42">+C35/C$43</f>
        <v>0.026881720430107527</v>
      </c>
      <c r="E35" s="36">
        <f aca="true" t="shared" si="18" ref="E35:E42">+E$43*D35</f>
        <v>2.1236559139784945</v>
      </c>
      <c r="F35" s="5"/>
      <c r="G35" s="6" t="str">
        <f t="shared" si="10"/>
        <v>高松ＳＣ</v>
      </c>
      <c r="H35" s="2">
        <f t="shared" si="11"/>
        <v>8</v>
      </c>
      <c r="I35" s="35">
        <f t="shared" si="6"/>
        <v>0.03508771929824561</v>
      </c>
      <c r="J35" s="36">
        <f t="shared" si="12"/>
        <v>3.372279495990836</v>
      </c>
      <c r="K35" s="5"/>
      <c r="O35" s="69"/>
      <c r="Q35" s="6" t="str">
        <f t="shared" si="14"/>
        <v>南海DC</v>
      </c>
      <c r="R35" s="2">
        <f t="shared" si="9"/>
        <v>18</v>
      </c>
      <c r="S35" s="35">
        <f t="shared" si="15"/>
        <v>0.05732484076433121</v>
      </c>
      <c r="T35" s="36">
        <f t="shared" si="16"/>
        <v>7.587628865979382</v>
      </c>
    </row>
    <row r="36" spans="1:20" ht="13.5" customHeight="1">
      <c r="A36" s="5"/>
      <c r="B36" s="7" t="str">
        <f>B14</f>
        <v>ＯＫ藍住</v>
      </c>
      <c r="C36" s="42">
        <v>18</v>
      </c>
      <c r="D36" s="35">
        <f t="shared" si="17"/>
        <v>0.0967741935483871</v>
      </c>
      <c r="E36" s="36">
        <f t="shared" si="18"/>
        <v>7.64516129032258</v>
      </c>
      <c r="F36" s="5"/>
      <c r="G36" s="37" t="s">
        <v>71</v>
      </c>
      <c r="H36" s="37">
        <f>SUM(H27:H35)</f>
        <v>228</v>
      </c>
      <c r="I36" s="38">
        <f>SUM(I27:I35)</f>
        <v>0.9999999999999999</v>
      </c>
      <c r="J36" s="39">
        <f>E27</f>
        <v>96.10996563573883</v>
      </c>
      <c r="K36" s="5"/>
      <c r="Q36" s="6" t="str">
        <f t="shared" si="14"/>
        <v>南海朝生田</v>
      </c>
      <c r="R36" s="2">
        <f t="shared" si="9"/>
        <v>15</v>
      </c>
      <c r="S36" s="35">
        <f t="shared" si="15"/>
        <v>0.04777070063694268</v>
      </c>
      <c r="T36" s="36">
        <f t="shared" si="16"/>
        <v>6.3230240549828185</v>
      </c>
    </row>
    <row r="37" spans="1:20" ht="13.5" customHeight="1">
      <c r="A37" s="5"/>
      <c r="B37" s="7" t="str">
        <f aca="true" t="shared" si="19" ref="B37:B42">B15</f>
        <v>かもめ競泳塾</v>
      </c>
      <c r="C37" s="42">
        <v>20</v>
      </c>
      <c r="D37" s="35">
        <f t="shared" si="17"/>
        <v>0.10752688172043011</v>
      </c>
      <c r="E37" s="36">
        <v>9</v>
      </c>
      <c r="F37" s="5"/>
      <c r="G37" s="5"/>
      <c r="H37" s="5"/>
      <c r="I37" s="5"/>
      <c r="J37" s="5"/>
      <c r="K37" s="5"/>
      <c r="Q37" s="6" t="str">
        <f t="shared" si="14"/>
        <v>Again</v>
      </c>
      <c r="R37" s="2">
        <f t="shared" si="9"/>
        <v>10</v>
      </c>
      <c r="S37" s="35">
        <f t="shared" si="15"/>
        <v>0.03184713375796178</v>
      </c>
      <c r="T37" s="36">
        <f t="shared" si="16"/>
        <v>4.215349369988545</v>
      </c>
    </row>
    <row r="38" spans="1:20" ht="13.5" customHeight="1">
      <c r="A38" s="5"/>
      <c r="B38" s="7" t="str">
        <f t="shared" si="19"/>
        <v>トビウオＳＳ川内</v>
      </c>
      <c r="C38" s="42">
        <v>34</v>
      </c>
      <c r="D38" s="35">
        <f t="shared" si="17"/>
        <v>0.1827956989247312</v>
      </c>
      <c r="E38" s="36">
        <v>14</v>
      </c>
      <c r="F38" s="5"/>
      <c r="G38" s="5"/>
      <c r="H38" s="5"/>
      <c r="I38" s="5"/>
      <c r="J38" s="68"/>
      <c r="K38" s="5"/>
      <c r="Q38" s="6" t="str">
        <f t="shared" si="14"/>
        <v>石原ＳＣ</v>
      </c>
      <c r="R38" s="2">
        <f t="shared" si="9"/>
        <v>22</v>
      </c>
      <c r="S38" s="35">
        <f t="shared" si="15"/>
        <v>0.07006369426751592</v>
      </c>
      <c r="T38" s="36">
        <f t="shared" si="16"/>
        <v>9.2737686139748</v>
      </c>
    </row>
    <row r="39" spans="1:20" ht="13.5" customHeight="1">
      <c r="A39" s="5"/>
      <c r="B39" s="7" t="str">
        <f t="shared" si="19"/>
        <v>ドルフィン三加茂</v>
      </c>
      <c r="C39" s="42">
        <v>1</v>
      </c>
      <c r="D39" s="35">
        <f t="shared" si="17"/>
        <v>0.005376344086021506</v>
      </c>
      <c r="E39" s="36">
        <v>1</v>
      </c>
      <c r="F39" s="5"/>
      <c r="G39" s="5"/>
      <c r="H39" s="5"/>
      <c r="I39" s="5"/>
      <c r="J39" s="5"/>
      <c r="K39" s="5"/>
      <c r="Q39" s="6" t="str">
        <f t="shared" si="14"/>
        <v>フィッタ松山</v>
      </c>
      <c r="R39" s="2">
        <f t="shared" si="9"/>
        <v>13</v>
      </c>
      <c r="S39" s="35">
        <f t="shared" si="15"/>
        <v>0.041401273885350316</v>
      </c>
      <c r="T39" s="36">
        <f t="shared" si="16"/>
        <v>5.479954180985109</v>
      </c>
    </row>
    <row r="40" spans="1:20" ht="13.5" customHeight="1">
      <c r="A40" s="5"/>
      <c r="B40" s="7" t="str">
        <f t="shared" si="19"/>
        <v>ハッピーＳＳ</v>
      </c>
      <c r="C40" s="42">
        <v>22</v>
      </c>
      <c r="D40" s="35">
        <f t="shared" si="17"/>
        <v>0.11827956989247312</v>
      </c>
      <c r="E40" s="36">
        <f t="shared" si="18"/>
        <v>9.344086021505376</v>
      </c>
      <c r="F40" s="5"/>
      <c r="G40" s="5"/>
      <c r="H40" s="5"/>
      <c r="I40" s="5"/>
      <c r="J40" s="5"/>
      <c r="K40" s="5"/>
      <c r="Q40" s="6" t="str">
        <f t="shared" si="14"/>
        <v>八幡浜ＳＣ</v>
      </c>
      <c r="R40" s="2">
        <f t="shared" si="9"/>
        <v>16</v>
      </c>
      <c r="S40" s="35">
        <f t="shared" si="15"/>
        <v>0.050955414012738856</v>
      </c>
      <c r="T40" s="36">
        <f t="shared" si="16"/>
        <v>6.744558991981673</v>
      </c>
    </row>
    <row r="41" spans="1:20" ht="13.5" customHeight="1">
      <c r="A41" s="5"/>
      <c r="B41" s="7" t="str">
        <f t="shared" si="19"/>
        <v>ハッピー阿南</v>
      </c>
      <c r="C41" s="42">
        <v>24</v>
      </c>
      <c r="D41" s="35">
        <f t="shared" si="17"/>
        <v>0.12903225806451613</v>
      </c>
      <c r="E41" s="36">
        <f t="shared" si="18"/>
        <v>10.193548387096774</v>
      </c>
      <c r="F41" s="5"/>
      <c r="G41" s="5"/>
      <c r="H41" s="5"/>
      <c r="I41" s="5"/>
      <c r="J41" s="5"/>
      <c r="K41" s="5"/>
      <c r="Q41" s="6" t="str">
        <f t="shared" si="14"/>
        <v>リー保内</v>
      </c>
      <c r="R41" s="2">
        <f t="shared" si="9"/>
        <v>9</v>
      </c>
      <c r="S41" s="35">
        <f t="shared" si="15"/>
        <v>0.028662420382165606</v>
      </c>
      <c r="T41" s="36">
        <f t="shared" si="16"/>
        <v>3.793814432989691</v>
      </c>
    </row>
    <row r="42" spans="1:20" ht="13.5" customHeight="1">
      <c r="A42" s="5"/>
      <c r="B42" s="7" t="str">
        <f t="shared" si="19"/>
        <v>ハッピー鴨島</v>
      </c>
      <c r="C42" s="42">
        <v>20</v>
      </c>
      <c r="D42" s="35">
        <f t="shared" si="17"/>
        <v>0.10752688172043011</v>
      </c>
      <c r="E42" s="36">
        <f t="shared" si="18"/>
        <v>8.494623655913978</v>
      </c>
      <c r="F42" s="5"/>
      <c r="K42" s="5"/>
      <c r="Q42" s="6" t="str">
        <f t="shared" si="14"/>
        <v>コミュニティ</v>
      </c>
      <c r="R42" s="2">
        <f t="shared" si="9"/>
        <v>22</v>
      </c>
      <c r="S42" s="35">
        <f t="shared" si="15"/>
        <v>0.07006369426751592</v>
      </c>
      <c r="T42" s="36">
        <f t="shared" si="16"/>
        <v>9.2737686139748</v>
      </c>
    </row>
    <row r="43" spans="1:20" ht="13.5" customHeight="1">
      <c r="A43" s="5"/>
      <c r="B43" s="37" t="s">
        <v>71</v>
      </c>
      <c r="C43" s="37">
        <f>SUM(C34:C42)</f>
        <v>186</v>
      </c>
      <c r="D43" s="38">
        <f>SUM(D34:D42)</f>
        <v>1</v>
      </c>
      <c r="E43" s="39">
        <v>79</v>
      </c>
      <c r="F43" s="5"/>
      <c r="K43" s="5"/>
      <c r="Q43" s="6" t="str">
        <f t="shared" si="14"/>
        <v>クアSS</v>
      </c>
      <c r="R43" s="2">
        <f t="shared" si="9"/>
        <v>31</v>
      </c>
      <c r="S43" s="35">
        <f t="shared" si="15"/>
        <v>0.09872611464968153</v>
      </c>
      <c r="T43" s="36">
        <f t="shared" si="16"/>
        <v>13.067583046964492</v>
      </c>
    </row>
    <row r="44" spans="1:20" ht="13.5" customHeight="1">
      <c r="A44" s="5"/>
      <c r="B44" s="5"/>
      <c r="C44" s="5"/>
      <c r="D44" s="5"/>
      <c r="E44" s="5"/>
      <c r="F44" s="5"/>
      <c r="K44" s="5"/>
      <c r="Q44" s="6"/>
      <c r="R44" s="2">
        <f t="shared" si="9"/>
        <v>0</v>
      </c>
      <c r="S44" s="35">
        <f t="shared" si="15"/>
        <v>0</v>
      </c>
      <c r="T44" s="36">
        <f t="shared" si="16"/>
        <v>0</v>
      </c>
    </row>
    <row r="45" spans="1:20" ht="13.5" customHeight="1">
      <c r="A45" s="5"/>
      <c r="B45" s="5"/>
      <c r="C45" s="5"/>
      <c r="D45" s="5"/>
      <c r="E45" s="68"/>
      <c r="F45" s="5"/>
      <c r="K45" s="5"/>
      <c r="Q45" s="37" t="s">
        <v>72</v>
      </c>
      <c r="R45" s="37">
        <f>SUM(R27:R44)</f>
        <v>314</v>
      </c>
      <c r="S45" s="38">
        <f>SUM(S27:S44)</f>
        <v>0.9999999999999999</v>
      </c>
      <c r="T45" s="39">
        <f>E29</f>
        <v>132.36197021764033</v>
      </c>
    </row>
    <row r="46" spans="1:11" ht="13.5" customHeight="1">
      <c r="A46" s="5"/>
      <c r="B46" s="5"/>
      <c r="C46" s="5"/>
      <c r="D46" s="5"/>
      <c r="E46" s="5"/>
      <c r="F46" s="5"/>
      <c r="K46" s="5"/>
    </row>
    <row r="47" spans="1:11" ht="13.5" customHeight="1">
      <c r="A47" s="5"/>
      <c r="B47" s="5"/>
      <c r="C47" s="5"/>
      <c r="D47" s="5"/>
      <c r="E47" s="5"/>
      <c r="F47" s="5"/>
      <c r="K47" s="5"/>
    </row>
    <row r="48" spans="1:11" ht="13.5" customHeight="1">
      <c r="A48" s="5"/>
      <c r="B48" s="5"/>
      <c r="C48" s="5"/>
      <c r="D48" s="5"/>
      <c r="E48" s="5"/>
      <c r="F48" s="5"/>
      <c r="K48" s="5"/>
    </row>
    <row r="49" spans="2:5" ht="13.5" customHeight="1">
      <c r="B49" s="5"/>
      <c r="C49" s="5"/>
      <c r="D49" s="5"/>
      <c r="E49" s="5"/>
    </row>
    <row r="50" spans="2:5" ht="13.5" customHeight="1">
      <c r="B50" s="5"/>
      <c r="C50" s="5"/>
      <c r="D50" s="5"/>
      <c r="E50" s="5"/>
    </row>
    <row r="51" spans="2:5" ht="13.5" customHeight="1">
      <c r="B51" s="5"/>
      <c r="C51" s="5"/>
      <c r="D51" s="5"/>
      <c r="E51" s="5"/>
    </row>
    <row r="52" spans="2:5" ht="13.5" customHeight="1">
      <c r="B52" s="5"/>
      <c r="C52" s="5"/>
      <c r="D52" s="5"/>
      <c r="E52" s="5"/>
    </row>
  </sheetData>
  <sheetProtection/>
  <mergeCells count="3">
    <mergeCell ref="C1:G1"/>
    <mergeCell ref="B2:B3"/>
    <mergeCell ref="B24:B25"/>
  </mergeCells>
  <printOptions/>
  <pageMargins left="0.1968503937007874" right="0.1968503937007874" top="0"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X24"/>
  <sheetViews>
    <sheetView zoomScale="75" zoomScaleNormal="75" zoomScalePageLayoutView="0" workbookViewId="0" topLeftCell="A10">
      <selection activeCell="CX9" sqref="CX9"/>
    </sheetView>
  </sheetViews>
  <sheetFormatPr defaultColWidth="9.00390625" defaultRowHeight="22.5" customHeight="1"/>
  <cols>
    <col min="1" max="100" width="1.75390625" style="74" customWidth="1"/>
    <col min="101" max="16384" width="9.00390625" style="74" customWidth="1"/>
  </cols>
  <sheetData>
    <row r="1" spans="2:99" ht="35.25" customHeight="1">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670" t="s">
        <v>40</v>
      </c>
      <c r="AL1" s="670"/>
      <c r="AM1" s="670"/>
      <c r="AN1" s="670"/>
      <c r="AO1" s="670"/>
      <c r="AP1" s="670"/>
      <c r="AQ1" s="670"/>
      <c r="AR1" s="670"/>
      <c r="AS1" s="670"/>
      <c r="AT1" s="670"/>
      <c r="AU1" s="670"/>
      <c r="AV1" s="670"/>
      <c r="AW1" s="670"/>
      <c r="AX1" s="670"/>
      <c r="AY1" s="670"/>
      <c r="AZ1" s="670"/>
      <c r="BA1" s="670"/>
      <c r="BB1" s="670"/>
      <c r="BC1" s="670"/>
      <c r="BD1" s="670"/>
      <c r="BE1" s="670"/>
      <c r="BF1" s="670"/>
      <c r="BG1" s="670"/>
      <c r="BH1" s="670"/>
      <c r="BI1" s="670"/>
      <c r="BJ1" s="670"/>
      <c r="BK1" s="670"/>
      <c r="BL1" s="670"/>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row>
    <row r="2" spans="2:99" ht="35.25" customHeight="1" thickBot="1">
      <c r="B2" s="44"/>
      <c r="C2" s="44"/>
      <c r="D2" s="44"/>
      <c r="E2" s="44"/>
      <c r="F2" s="44"/>
      <c r="G2" s="44"/>
      <c r="H2" s="44"/>
      <c r="I2" s="44"/>
      <c r="J2" s="44"/>
      <c r="K2" s="44"/>
      <c r="L2" s="44"/>
      <c r="M2" s="44"/>
      <c r="N2" s="44"/>
      <c r="O2" s="44"/>
      <c r="P2" s="153" t="s">
        <v>102</v>
      </c>
      <c r="Q2" s="44"/>
      <c r="R2" s="44"/>
      <c r="S2" s="45"/>
      <c r="T2" s="44"/>
      <c r="U2" s="44"/>
      <c r="V2" s="44"/>
      <c r="W2" s="44"/>
      <c r="X2" s="44"/>
      <c r="Y2" s="44"/>
      <c r="Z2" s="44"/>
      <c r="AA2" s="44"/>
      <c r="AB2" s="44"/>
      <c r="AC2" s="44"/>
      <c r="AD2" s="44"/>
      <c r="AE2" s="153" t="s">
        <v>117</v>
      </c>
      <c r="AF2" s="44"/>
      <c r="AG2" s="44"/>
      <c r="AH2" s="44"/>
      <c r="AI2" s="44"/>
      <c r="AJ2" s="44"/>
      <c r="AK2" s="44"/>
      <c r="AL2" s="56"/>
      <c r="AM2" s="151"/>
      <c r="AN2" s="151"/>
      <c r="AO2" s="151"/>
      <c r="AP2" s="151"/>
      <c r="AQ2" s="151"/>
      <c r="AR2" s="151"/>
      <c r="AS2" s="151"/>
      <c r="AT2" s="46"/>
      <c r="AU2" s="151"/>
      <c r="AV2" s="151"/>
      <c r="AW2" s="151"/>
      <c r="AX2" s="151"/>
      <c r="AY2" s="151"/>
      <c r="AZ2" s="151"/>
      <c r="BA2" s="151"/>
      <c r="BB2" s="151"/>
      <c r="BC2" s="46"/>
      <c r="BD2" s="151"/>
      <c r="BE2" s="151"/>
      <c r="BF2" s="151"/>
      <c r="BG2" s="151"/>
      <c r="BH2" s="151"/>
      <c r="BI2" s="151"/>
      <c r="BJ2" s="151"/>
      <c r="BK2" s="151"/>
      <c r="BL2" s="152"/>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row>
    <row r="3" spans="1:100" ht="40.5" customHeight="1" thickBot="1">
      <c r="A3" s="155"/>
      <c r="B3" s="512"/>
      <c r="C3" s="687" t="s">
        <v>414</v>
      </c>
      <c r="D3" s="623"/>
      <c r="E3" s="623"/>
      <c r="F3" s="623"/>
      <c r="G3" s="623"/>
      <c r="H3" s="624"/>
      <c r="I3" s="305"/>
      <c r="J3" s="165"/>
      <c r="K3" s="443" t="s">
        <v>204</v>
      </c>
      <c r="L3" s="628" t="s">
        <v>399</v>
      </c>
      <c r="M3" s="629"/>
      <c r="N3" s="313" t="s">
        <v>204</v>
      </c>
      <c r="O3" s="630" t="s">
        <v>399</v>
      </c>
      <c r="P3" s="631"/>
      <c r="Q3" s="632" t="s">
        <v>399</v>
      </c>
      <c r="R3" s="633"/>
      <c r="S3" s="165"/>
      <c r="T3" s="413"/>
      <c r="U3" s="604" t="s">
        <v>429</v>
      </c>
      <c r="V3" s="605"/>
      <c r="W3" s="414"/>
      <c r="X3" s="415"/>
      <c r="Y3" s="606" t="s">
        <v>430</v>
      </c>
      <c r="Z3" s="607"/>
      <c r="AA3" s="300"/>
      <c r="AB3" s="165"/>
      <c r="AC3" s="165"/>
      <c r="AD3" s="165"/>
      <c r="AE3" s="165"/>
      <c r="AF3" s="165"/>
      <c r="AG3" s="165"/>
      <c r="AH3" s="165"/>
      <c r="AI3" s="165"/>
      <c r="AJ3" s="165"/>
      <c r="AK3" s="165"/>
      <c r="AL3" s="462"/>
      <c r="AM3" s="695" t="s">
        <v>422</v>
      </c>
      <c r="AN3" s="696"/>
      <c r="AO3" s="463"/>
      <c r="AP3" s="442"/>
      <c r="AQ3" s="641" t="s">
        <v>423</v>
      </c>
      <c r="AR3" s="642"/>
      <c r="AS3" s="458"/>
      <c r="AT3" s="165"/>
      <c r="AU3" s="479" t="s">
        <v>204</v>
      </c>
      <c r="AV3" s="618" t="s">
        <v>441</v>
      </c>
      <c r="AW3" s="619"/>
      <c r="AX3" s="619"/>
      <c r="AY3" s="619"/>
      <c r="AZ3" s="619"/>
      <c r="BA3" s="620"/>
      <c r="BB3" s="480"/>
      <c r="BC3" s="154"/>
      <c r="BD3" s="483" t="s">
        <v>204</v>
      </c>
      <c r="BE3" s="484" t="s">
        <v>204</v>
      </c>
      <c r="BF3" s="485"/>
      <c r="BG3" s="485"/>
      <c r="BH3" s="485"/>
      <c r="BI3" s="485"/>
      <c r="BJ3" s="485"/>
      <c r="BK3" s="486"/>
      <c r="BL3" s="165"/>
      <c r="BM3" s="165"/>
      <c r="BN3" s="165"/>
      <c r="BO3" s="165"/>
      <c r="BP3" s="165"/>
      <c r="BQ3" s="165"/>
      <c r="BR3" s="165"/>
      <c r="BS3" s="165"/>
      <c r="BT3" s="165"/>
      <c r="BU3" s="165"/>
      <c r="BV3" s="483" t="s">
        <v>204</v>
      </c>
      <c r="BW3" s="484" t="s">
        <v>204</v>
      </c>
      <c r="BX3" s="485"/>
      <c r="BY3" s="485"/>
      <c r="BZ3" s="485"/>
      <c r="CA3" s="485"/>
      <c r="CB3" s="485"/>
      <c r="CC3" s="486"/>
      <c r="CD3" s="165"/>
      <c r="CE3" s="496" t="s">
        <v>204</v>
      </c>
      <c r="CF3" s="432" t="s">
        <v>204</v>
      </c>
      <c r="CG3" s="497"/>
      <c r="CH3" s="497"/>
      <c r="CI3" s="497"/>
      <c r="CJ3" s="497"/>
      <c r="CK3" s="497"/>
      <c r="CL3" s="498"/>
      <c r="CM3" s="165"/>
      <c r="CN3" s="496" t="s">
        <v>204</v>
      </c>
      <c r="CO3" s="432" t="s">
        <v>204</v>
      </c>
      <c r="CP3" s="497"/>
      <c r="CQ3" s="497"/>
      <c r="CR3" s="497"/>
      <c r="CS3" s="497"/>
      <c r="CT3" s="497"/>
      <c r="CU3" s="498"/>
      <c r="CV3" s="167"/>
    </row>
    <row r="4" spans="1:100" ht="40.5" customHeight="1" thickBot="1">
      <c r="A4" s="155"/>
      <c r="B4" s="510"/>
      <c r="C4" s="697" t="s">
        <v>413</v>
      </c>
      <c r="D4" s="639"/>
      <c r="E4" s="639"/>
      <c r="F4" s="698"/>
      <c r="G4" s="698"/>
      <c r="H4" s="699"/>
      <c r="I4" s="511"/>
      <c r="J4" s="165"/>
      <c r="K4" s="444"/>
      <c r="L4" s="707" t="s">
        <v>365</v>
      </c>
      <c r="M4" s="708"/>
      <c r="N4" s="708"/>
      <c r="O4" s="709"/>
      <c r="P4" s="445"/>
      <c r="Q4" s="446" t="s">
        <v>417</v>
      </c>
      <c r="R4" s="447" t="s">
        <v>418</v>
      </c>
      <c r="S4" s="165"/>
      <c r="T4" s="468" t="s">
        <v>431</v>
      </c>
      <c r="U4" s="467" t="s">
        <v>432</v>
      </c>
      <c r="V4" s="396" t="s">
        <v>324</v>
      </c>
      <c r="W4" s="466" t="s">
        <v>433</v>
      </c>
      <c r="X4" s="700" t="s">
        <v>428</v>
      </c>
      <c r="Y4" s="701"/>
      <c r="Z4" s="701"/>
      <c r="AA4" s="330" t="s">
        <v>234</v>
      </c>
      <c r="AB4" s="165"/>
      <c r="AC4" s="165"/>
      <c r="AD4" s="165"/>
      <c r="AE4" s="165"/>
      <c r="AF4" s="165"/>
      <c r="AG4" s="165"/>
      <c r="AH4" s="165"/>
      <c r="AI4" s="165"/>
      <c r="AJ4" s="165"/>
      <c r="AK4" s="165"/>
      <c r="AL4" s="411"/>
      <c r="AM4" s="412" t="s">
        <v>204</v>
      </c>
      <c r="AN4" s="461"/>
      <c r="AO4" s="692" t="s">
        <v>367</v>
      </c>
      <c r="AP4" s="693"/>
      <c r="AQ4" s="693"/>
      <c r="AR4" s="694"/>
      <c r="AS4" s="460"/>
      <c r="AT4" s="165"/>
      <c r="AU4" s="614" t="s">
        <v>438</v>
      </c>
      <c r="AV4" s="615"/>
      <c r="AW4" s="616" t="s">
        <v>439</v>
      </c>
      <c r="AX4" s="617"/>
      <c r="AY4" s="59"/>
      <c r="AZ4" s="655" t="s">
        <v>441</v>
      </c>
      <c r="BA4" s="656"/>
      <c r="BB4" s="478"/>
      <c r="BC4" s="154"/>
      <c r="BD4" s="504"/>
      <c r="BE4" s="649" t="s">
        <v>237</v>
      </c>
      <c r="BF4" s="650"/>
      <c r="BG4" s="650"/>
      <c r="BH4" s="650"/>
      <c r="BI4" s="650"/>
      <c r="BJ4" s="651"/>
      <c r="BK4" s="477"/>
      <c r="BL4" s="165"/>
      <c r="BM4" s="165"/>
      <c r="BN4" s="165"/>
      <c r="BO4" s="165"/>
      <c r="BP4" s="165"/>
      <c r="BQ4" s="165"/>
      <c r="BR4" s="165"/>
      <c r="BS4" s="165"/>
      <c r="BT4" s="165"/>
      <c r="BU4" s="165"/>
      <c r="BV4" s="504"/>
      <c r="BW4" s="649" t="s">
        <v>237</v>
      </c>
      <c r="BX4" s="650"/>
      <c r="BY4" s="650"/>
      <c r="BZ4" s="650"/>
      <c r="CA4" s="650"/>
      <c r="CB4" s="651"/>
      <c r="CC4" s="477"/>
      <c r="CD4" s="165" t="s">
        <v>308</v>
      </c>
      <c r="CE4" s="499"/>
      <c r="CF4" s="601" t="s">
        <v>235</v>
      </c>
      <c r="CG4" s="602"/>
      <c r="CH4" s="602"/>
      <c r="CI4" s="602"/>
      <c r="CJ4" s="602"/>
      <c r="CK4" s="603"/>
      <c r="CL4" s="500"/>
      <c r="CM4" s="165"/>
      <c r="CN4" s="499"/>
      <c r="CO4" s="601" t="s">
        <v>235</v>
      </c>
      <c r="CP4" s="602"/>
      <c r="CQ4" s="602"/>
      <c r="CR4" s="602"/>
      <c r="CS4" s="602"/>
      <c r="CT4" s="603"/>
      <c r="CU4" s="500"/>
      <c r="CV4" s="165"/>
    </row>
    <row r="5" spans="1:102" ht="40.5" customHeight="1" thickBot="1">
      <c r="A5" s="155"/>
      <c r="B5" s="439" t="s">
        <v>234</v>
      </c>
      <c r="C5" s="436" t="s">
        <v>234</v>
      </c>
      <c r="D5" s="437" t="s">
        <v>234</v>
      </c>
      <c r="E5" s="438" t="s">
        <v>234</v>
      </c>
      <c r="F5" s="440"/>
      <c r="G5" s="441"/>
      <c r="H5" s="441"/>
      <c r="I5" s="306"/>
      <c r="J5" s="165"/>
      <c r="K5" s="327"/>
      <c r="L5" s="625" t="s">
        <v>416</v>
      </c>
      <c r="M5" s="626"/>
      <c r="N5" s="626"/>
      <c r="O5" s="626"/>
      <c r="P5" s="626"/>
      <c r="Q5" s="627"/>
      <c r="R5" s="326"/>
      <c r="S5" s="165"/>
      <c r="T5" s="328"/>
      <c r="U5" s="636" t="s">
        <v>426</v>
      </c>
      <c r="V5" s="637"/>
      <c r="W5" s="637"/>
      <c r="X5" s="637"/>
      <c r="Y5" s="329"/>
      <c r="Z5" s="634" t="s">
        <v>427</v>
      </c>
      <c r="AA5" s="635"/>
      <c r="AB5" s="157"/>
      <c r="AC5" s="165"/>
      <c r="AD5" s="165"/>
      <c r="AE5" s="165"/>
      <c r="AF5" s="165"/>
      <c r="AG5" s="165"/>
      <c r="AH5" s="165"/>
      <c r="AI5" s="165"/>
      <c r="AJ5" s="165"/>
      <c r="AK5" s="165"/>
      <c r="AL5" s="406"/>
      <c r="AM5" s="691" t="s">
        <v>421</v>
      </c>
      <c r="AN5" s="691"/>
      <c r="AO5" s="691"/>
      <c r="AP5" s="691"/>
      <c r="AQ5" s="691"/>
      <c r="AR5" s="691"/>
      <c r="AS5" s="459"/>
      <c r="AT5" s="165"/>
      <c r="AU5" s="474"/>
      <c r="AV5" s="475"/>
      <c r="AW5" s="476"/>
      <c r="AX5" s="611" t="s">
        <v>437</v>
      </c>
      <c r="AY5" s="605"/>
      <c r="AZ5" s="469"/>
      <c r="BA5" s="612" t="s">
        <v>357</v>
      </c>
      <c r="BB5" s="613"/>
      <c r="BC5" s="154"/>
      <c r="BD5" s="505"/>
      <c r="BE5" s="420" t="s">
        <v>440</v>
      </c>
      <c r="BF5" s="420"/>
      <c r="BG5" s="420"/>
      <c r="BH5" s="420"/>
      <c r="BI5" s="420"/>
      <c r="BJ5" s="420"/>
      <c r="BK5" s="506"/>
      <c r="BL5" s="165"/>
      <c r="BM5" s="165"/>
      <c r="BN5" s="165"/>
      <c r="BO5" s="165"/>
      <c r="BP5" s="165"/>
      <c r="BQ5" s="165"/>
      <c r="BR5" s="165"/>
      <c r="BS5" s="165"/>
      <c r="BT5" s="165"/>
      <c r="BU5" s="165"/>
      <c r="BV5" s="505"/>
      <c r="BW5" s="420" t="s">
        <v>440</v>
      </c>
      <c r="BX5" s="420"/>
      <c r="BY5" s="420"/>
      <c r="BZ5" s="420"/>
      <c r="CA5" s="420"/>
      <c r="CB5" s="420"/>
      <c r="CC5" s="506"/>
      <c r="CD5" s="165"/>
      <c r="CE5" s="501"/>
      <c r="CF5" s="502" t="s">
        <v>440</v>
      </c>
      <c r="CG5" s="502"/>
      <c r="CH5" s="502"/>
      <c r="CI5" s="502"/>
      <c r="CJ5" s="502"/>
      <c r="CK5" s="502"/>
      <c r="CL5" s="503"/>
      <c r="CM5" s="165"/>
      <c r="CN5" s="501"/>
      <c r="CO5" s="502" t="s">
        <v>440</v>
      </c>
      <c r="CP5" s="502"/>
      <c r="CQ5" s="502"/>
      <c r="CR5" s="502"/>
      <c r="CS5" s="502"/>
      <c r="CT5" s="502"/>
      <c r="CU5" s="503"/>
      <c r="CV5" s="165" t="s">
        <v>234</v>
      </c>
      <c r="CX5" s="155"/>
    </row>
    <row r="6" spans="1:100" ht="40.5" customHeight="1" thickBot="1">
      <c r="A6" s="155"/>
      <c r="B6" s="323"/>
      <c r="C6" s="625" t="s">
        <v>412</v>
      </c>
      <c r="D6" s="626"/>
      <c r="E6" s="626"/>
      <c r="F6" s="657"/>
      <c r="G6" s="657"/>
      <c r="H6" s="627"/>
      <c r="I6" s="316"/>
      <c r="J6" s="165"/>
      <c r="K6" s="311"/>
      <c r="L6" s="661" t="s">
        <v>415</v>
      </c>
      <c r="M6" s="662"/>
      <c r="N6" s="662"/>
      <c r="O6" s="663"/>
      <c r="P6" s="663"/>
      <c r="Q6" s="664"/>
      <c r="R6" s="315"/>
      <c r="S6" s="165"/>
      <c r="T6" s="304"/>
      <c r="U6" s="621" t="s">
        <v>424</v>
      </c>
      <c r="V6" s="622"/>
      <c r="W6" s="622"/>
      <c r="X6" s="623"/>
      <c r="Y6" s="623"/>
      <c r="Z6" s="624"/>
      <c r="AA6" s="305"/>
      <c r="AB6" s="165"/>
      <c r="AC6" s="165"/>
      <c r="AD6" s="165"/>
      <c r="AE6" s="165"/>
      <c r="AF6" s="299"/>
      <c r="AG6" s="165"/>
      <c r="AH6" s="165"/>
      <c r="AI6" s="165"/>
      <c r="AJ6" s="165"/>
      <c r="AK6" s="165"/>
      <c r="AL6" s="453"/>
      <c r="AM6" s="710" t="s">
        <v>366</v>
      </c>
      <c r="AN6" s="693"/>
      <c r="AO6" s="694"/>
      <c r="AP6" s="454"/>
      <c r="AQ6" s="456"/>
      <c r="AR6" s="457" t="s">
        <v>248</v>
      </c>
      <c r="AS6" s="455" t="s">
        <v>234</v>
      </c>
      <c r="AT6" s="165"/>
      <c r="AU6" s="473"/>
      <c r="AV6" s="658" t="s">
        <v>436</v>
      </c>
      <c r="AW6" s="671"/>
      <c r="AX6" s="672"/>
      <c r="AY6" s="672"/>
      <c r="AZ6" s="672"/>
      <c r="BA6" s="673"/>
      <c r="BB6" s="471"/>
      <c r="BC6" s="154"/>
      <c r="BD6" s="483" t="s">
        <v>204</v>
      </c>
      <c r="BE6" s="484" t="s">
        <v>204</v>
      </c>
      <c r="BF6" s="485"/>
      <c r="BG6" s="485"/>
      <c r="BH6" s="485"/>
      <c r="BI6" s="485"/>
      <c r="BJ6" s="485"/>
      <c r="BK6" s="486"/>
      <c r="BL6" s="165"/>
      <c r="BM6" s="165"/>
      <c r="BN6" s="165"/>
      <c r="BO6" s="165"/>
      <c r="BP6" s="165"/>
      <c r="BQ6" s="165"/>
      <c r="BR6" s="165"/>
      <c r="BS6" s="165"/>
      <c r="BT6" s="165"/>
      <c r="BU6" s="165"/>
      <c r="BV6" s="483" t="s">
        <v>204</v>
      </c>
      <c r="BW6" s="484" t="s">
        <v>204</v>
      </c>
      <c r="BX6" s="485"/>
      <c r="BY6" s="485"/>
      <c r="BZ6" s="485"/>
      <c r="CA6" s="485"/>
      <c r="CB6" s="485"/>
      <c r="CC6" s="486"/>
      <c r="CD6" s="165"/>
      <c r="CE6" s="496" t="s">
        <v>204</v>
      </c>
      <c r="CF6" s="432" t="s">
        <v>204</v>
      </c>
      <c r="CG6" s="497"/>
      <c r="CH6" s="497"/>
      <c r="CI6" s="497"/>
      <c r="CJ6" s="497"/>
      <c r="CK6" s="497"/>
      <c r="CL6" s="498"/>
      <c r="CM6" s="165"/>
      <c r="CN6" s="496" t="s">
        <v>204</v>
      </c>
      <c r="CO6" s="432" t="s">
        <v>204</v>
      </c>
      <c r="CP6" s="497"/>
      <c r="CQ6" s="497"/>
      <c r="CR6" s="497"/>
      <c r="CS6" s="497"/>
      <c r="CT6" s="497"/>
      <c r="CU6" s="498"/>
      <c r="CV6" s="165"/>
    </row>
    <row r="7" spans="1:100" ht="40.5" customHeight="1" thickBot="1">
      <c r="A7" s="155"/>
      <c r="B7" s="318" t="s">
        <v>234</v>
      </c>
      <c r="C7" s="319"/>
      <c r="D7" s="320"/>
      <c r="E7" s="320" t="s">
        <v>234</v>
      </c>
      <c r="F7" s="321"/>
      <c r="G7" s="321"/>
      <c r="H7" s="321"/>
      <c r="I7" s="322"/>
      <c r="J7" s="165"/>
      <c r="K7" s="307"/>
      <c r="L7" s="308"/>
      <c r="M7" s="308"/>
      <c r="N7" s="324"/>
      <c r="O7" s="325"/>
      <c r="P7" s="309"/>
      <c r="Q7" s="309"/>
      <c r="R7" s="306"/>
      <c r="S7" s="165"/>
      <c r="T7" s="335"/>
      <c r="U7" s="448"/>
      <c r="V7" s="448"/>
      <c r="W7" s="321"/>
      <c r="X7" s="448"/>
      <c r="Y7" s="337"/>
      <c r="Z7" s="464"/>
      <c r="AA7" s="465" t="s">
        <v>425</v>
      </c>
      <c r="AB7" s="157"/>
      <c r="AC7" s="165"/>
      <c r="AD7" s="165"/>
      <c r="AE7" s="165"/>
      <c r="AF7" s="165"/>
      <c r="AG7" s="165"/>
      <c r="AH7" s="165"/>
      <c r="AI7" s="165"/>
      <c r="AJ7" s="165"/>
      <c r="AK7" s="165"/>
      <c r="AL7" s="307"/>
      <c r="AM7" s="451"/>
      <c r="AN7" s="452"/>
      <c r="AO7" s="688" t="s">
        <v>420</v>
      </c>
      <c r="AP7" s="659"/>
      <c r="AQ7" s="689"/>
      <c r="AR7" s="690"/>
      <c r="AS7" s="405"/>
      <c r="AT7" s="165"/>
      <c r="AU7" s="331"/>
      <c r="AV7" s="320"/>
      <c r="AW7" s="470"/>
      <c r="AX7" s="317"/>
      <c r="AY7" s="608" t="s">
        <v>435</v>
      </c>
      <c r="AZ7" s="609"/>
      <c r="BA7" s="610"/>
      <c r="BB7" s="316"/>
      <c r="BC7" s="154"/>
      <c r="BD7" s="504"/>
      <c r="BE7" s="649" t="s">
        <v>237</v>
      </c>
      <c r="BF7" s="650"/>
      <c r="BG7" s="650"/>
      <c r="BH7" s="650"/>
      <c r="BI7" s="650"/>
      <c r="BJ7" s="651"/>
      <c r="BK7" s="477"/>
      <c r="BL7" s="165"/>
      <c r="BM7" s="165"/>
      <c r="BN7" s="165"/>
      <c r="BO7" s="165"/>
      <c r="BP7" s="165"/>
      <c r="BQ7" s="165"/>
      <c r="BR7" s="165"/>
      <c r="BS7" s="165"/>
      <c r="BT7" s="165"/>
      <c r="BU7" s="165"/>
      <c r="BV7" s="504"/>
      <c r="BW7" s="649" t="s">
        <v>237</v>
      </c>
      <c r="BX7" s="650"/>
      <c r="BY7" s="650"/>
      <c r="BZ7" s="650"/>
      <c r="CA7" s="650"/>
      <c r="CB7" s="651"/>
      <c r="CC7" s="477"/>
      <c r="CD7" s="165"/>
      <c r="CE7" s="499"/>
      <c r="CF7" s="601" t="s">
        <v>235</v>
      </c>
      <c r="CG7" s="602"/>
      <c r="CH7" s="602"/>
      <c r="CI7" s="602"/>
      <c r="CJ7" s="602"/>
      <c r="CK7" s="603"/>
      <c r="CL7" s="500"/>
      <c r="CM7" s="165"/>
      <c r="CN7" s="499"/>
      <c r="CO7" s="601" t="s">
        <v>235</v>
      </c>
      <c r="CP7" s="602"/>
      <c r="CQ7" s="602"/>
      <c r="CR7" s="602"/>
      <c r="CS7" s="602"/>
      <c r="CT7" s="603"/>
      <c r="CU7" s="500"/>
      <c r="CV7" s="165"/>
    </row>
    <row r="8" spans="1:100" ht="40.5" customHeight="1" thickBot="1">
      <c r="A8" s="155"/>
      <c r="B8" s="302" t="s">
        <v>234</v>
      </c>
      <c r="C8" s="639" t="s">
        <v>411</v>
      </c>
      <c r="D8" s="639"/>
      <c r="E8" s="639"/>
      <c r="F8" s="639"/>
      <c r="G8" s="639"/>
      <c r="H8" s="639"/>
      <c r="I8" s="303"/>
      <c r="J8" s="165"/>
      <c r="K8" s="304"/>
      <c r="L8" s="621" t="s">
        <v>372</v>
      </c>
      <c r="M8" s="622"/>
      <c r="N8" s="622"/>
      <c r="O8" s="623"/>
      <c r="P8" s="623"/>
      <c r="Q8" s="624"/>
      <c r="R8" s="305"/>
      <c r="S8" s="165"/>
      <c r="T8" s="296"/>
      <c r="U8" s="638" t="s">
        <v>419</v>
      </c>
      <c r="V8" s="639"/>
      <c r="W8" s="639"/>
      <c r="X8" s="639"/>
      <c r="Y8" s="639"/>
      <c r="Z8" s="640"/>
      <c r="AA8" s="312"/>
      <c r="AB8" s="59"/>
      <c r="AC8" s="165"/>
      <c r="AD8" s="165"/>
      <c r="AE8" s="165"/>
      <c r="AF8" s="165"/>
      <c r="AG8" s="165"/>
      <c r="AH8" s="165"/>
      <c r="AI8" s="165"/>
      <c r="AJ8" s="165"/>
      <c r="AK8" s="157"/>
      <c r="AL8" s="449"/>
      <c r="AM8" s="658" t="s">
        <v>191</v>
      </c>
      <c r="AN8" s="659"/>
      <c r="AO8" s="659"/>
      <c r="AP8" s="659"/>
      <c r="AQ8" s="659"/>
      <c r="AR8" s="660"/>
      <c r="AS8" s="450"/>
      <c r="AT8" s="227"/>
      <c r="AU8" s="314"/>
      <c r="AV8" s="667" t="s">
        <v>434</v>
      </c>
      <c r="AW8" s="668"/>
      <c r="AX8" s="668"/>
      <c r="AY8" s="668"/>
      <c r="AZ8" s="668"/>
      <c r="BA8" s="669"/>
      <c r="BB8" s="472"/>
      <c r="BC8" s="154"/>
      <c r="BD8" s="505"/>
      <c r="BE8" s="420" t="s">
        <v>440</v>
      </c>
      <c r="BF8" s="420"/>
      <c r="BG8" s="420"/>
      <c r="BH8" s="420"/>
      <c r="BI8" s="420"/>
      <c r="BJ8" s="420"/>
      <c r="BK8" s="506"/>
      <c r="BL8" s="165"/>
      <c r="BM8" s="165"/>
      <c r="BN8" s="165"/>
      <c r="BO8" s="165"/>
      <c r="BP8" s="165"/>
      <c r="BQ8" s="165"/>
      <c r="BR8" s="165"/>
      <c r="BS8" s="165"/>
      <c r="BT8" s="165"/>
      <c r="BU8" s="165"/>
      <c r="BV8" s="505"/>
      <c r="BW8" s="420" t="s">
        <v>440</v>
      </c>
      <c r="BX8" s="420"/>
      <c r="BY8" s="420"/>
      <c r="BZ8" s="420"/>
      <c r="CA8" s="420"/>
      <c r="CB8" s="420"/>
      <c r="CC8" s="506"/>
      <c r="CD8" s="165"/>
      <c r="CE8" s="501"/>
      <c r="CF8" s="502" t="s">
        <v>440</v>
      </c>
      <c r="CG8" s="502"/>
      <c r="CH8" s="502"/>
      <c r="CI8" s="502"/>
      <c r="CJ8" s="502"/>
      <c r="CK8" s="502"/>
      <c r="CL8" s="503"/>
      <c r="CM8" s="165"/>
      <c r="CN8" s="501"/>
      <c r="CO8" s="502" t="s">
        <v>440</v>
      </c>
      <c r="CP8" s="502"/>
      <c r="CQ8" s="502"/>
      <c r="CR8" s="502"/>
      <c r="CS8" s="502"/>
      <c r="CT8" s="502"/>
      <c r="CU8" s="503"/>
      <c r="CV8" s="165"/>
    </row>
    <row r="9" spans="1:100" ht="40.5" customHeight="1">
      <c r="A9" s="155"/>
      <c r="B9" s="166"/>
      <c r="C9" s="165"/>
      <c r="D9" s="165"/>
      <c r="E9" s="165"/>
      <c r="F9" s="165"/>
      <c r="G9" s="165"/>
      <c r="H9" s="165"/>
      <c r="I9" s="165"/>
      <c r="J9" s="165"/>
      <c r="K9" s="165" t="s">
        <v>298</v>
      </c>
      <c r="L9" s="165"/>
      <c r="M9" s="165"/>
      <c r="N9" s="165"/>
      <c r="O9" s="165"/>
      <c r="P9" s="165"/>
      <c r="Q9" s="165"/>
      <c r="R9" s="165"/>
      <c r="S9" s="165"/>
      <c r="T9" s="165"/>
      <c r="U9" s="165"/>
      <c r="V9" s="165"/>
      <c r="W9" s="165"/>
      <c r="X9" s="165"/>
      <c r="Y9" s="165"/>
      <c r="Z9" s="165"/>
      <c r="AA9" s="165"/>
      <c r="AB9" s="665" t="s">
        <v>7</v>
      </c>
      <c r="AC9" s="665"/>
      <c r="AD9" s="665"/>
      <c r="AE9" s="665"/>
      <c r="AF9" s="665"/>
      <c r="AG9" s="665"/>
      <c r="AH9" s="665"/>
      <c r="AI9" s="665"/>
      <c r="AJ9" s="665"/>
      <c r="AK9" s="665"/>
      <c r="AL9" s="665"/>
      <c r="AM9" s="665"/>
      <c r="AN9" s="665"/>
      <c r="AO9" s="665"/>
      <c r="AP9" s="165"/>
      <c r="AQ9" s="165"/>
      <c r="AR9" s="165"/>
      <c r="AS9" s="165"/>
      <c r="AT9" s="165"/>
      <c r="AU9" s="165"/>
      <c r="AV9" s="165"/>
      <c r="AW9" s="165"/>
      <c r="AX9" s="165"/>
      <c r="AY9" s="165"/>
      <c r="AZ9" s="165"/>
      <c r="BA9" s="165"/>
      <c r="BB9" s="169"/>
      <c r="BC9" s="156"/>
      <c r="BD9" s="165"/>
      <c r="BE9" s="165"/>
      <c r="BF9" s="165"/>
      <c r="BG9" s="165"/>
      <c r="BH9" s="165"/>
      <c r="BI9" s="165"/>
      <c r="BJ9" s="165"/>
      <c r="BK9" s="165"/>
      <c r="BL9" s="157"/>
      <c r="BM9" s="666" t="s">
        <v>8</v>
      </c>
      <c r="BN9" s="666"/>
      <c r="BO9" s="666"/>
      <c r="BP9" s="666"/>
      <c r="BQ9" s="666"/>
      <c r="BR9" s="666"/>
      <c r="BS9" s="666"/>
      <c r="BT9" s="666"/>
      <c r="BU9" s="157"/>
      <c r="BV9" s="165"/>
      <c r="BW9" s="165"/>
      <c r="BX9" s="165"/>
      <c r="BY9" s="165"/>
      <c r="BZ9" s="165"/>
      <c r="CA9" s="165"/>
      <c r="CB9" s="165"/>
      <c r="CC9" s="165"/>
      <c r="CD9" s="157"/>
      <c r="CE9" s="165"/>
      <c r="CF9" s="165"/>
      <c r="CG9" s="172"/>
      <c r="CH9" s="165"/>
      <c r="CI9" s="165"/>
      <c r="CJ9" s="165"/>
      <c r="CK9" s="165"/>
      <c r="CL9" s="165"/>
      <c r="CM9" s="165"/>
      <c r="CN9" s="165"/>
      <c r="CO9" s="165"/>
      <c r="CP9" s="165"/>
      <c r="CQ9" s="165"/>
      <c r="CR9" s="173"/>
      <c r="CS9" s="173"/>
      <c r="CT9" s="173"/>
      <c r="CU9" s="173"/>
      <c r="CV9" s="165"/>
    </row>
    <row r="10" spans="1:102" ht="40.5" customHeight="1" thickBot="1">
      <c r="A10" s="155"/>
      <c r="B10" s="166"/>
      <c r="C10" s="165"/>
      <c r="D10" s="165"/>
      <c r="E10" s="165"/>
      <c r="F10" s="165"/>
      <c r="G10" s="165"/>
      <c r="H10" s="165"/>
      <c r="I10" s="165"/>
      <c r="J10" s="168"/>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70"/>
      <c r="AQ10" s="170"/>
      <c r="AR10" s="170"/>
      <c r="AS10" s="170"/>
      <c r="AT10" s="170"/>
      <c r="AU10" s="170"/>
      <c r="AV10" s="170"/>
      <c r="AW10" s="170"/>
      <c r="AX10" s="170"/>
      <c r="AY10" s="170"/>
      <c r="AZ10" s="170"/>
      <c r="BA10" s="170"/>
      <c r="BB10" s="171"/>
      <c r="BC10" s="156"/>
      <c r="BD10" s="170"/>
      <c r="BE10" s="170"/>
      <c r="BF10" s="170"/>
      <c r="BG10" s="170"/>
      <c r="BH10" s="170"/>
      <c r="BI10" s="170"/>
      <c r="BJ10" s="170"/>
      <c r="BK10" s="170"/>
      <c r="BL10" s="170"/>
      <c r="BM10" s="170"/>
      <c r="BN10" s="170"/>
      <c r="BO10" s="170"/>
      <c r="BP10" s="170"/>
      <c r="BQ10" s="170"/>
      <c r="BR10" s="170"/>
      <c r="BS10" s="170"/>
      <c r="BT10" s="170"/>
      <c r="BU10" s="165"/>
      <c r="BV10" s="165"/>
      <c r="BW10" s="165"/>
      <c r="BX10" s="165"/>
      <c r="BY10" s="165"/>
      <c r="BZ10" s="165"/>
      <c r="CA10" s="165"/>
      <c r="CB10" s="165"/>
      <c r="CC10" s="165"/>
      <c r="CD10" s="165"/>
      <c r="CE10" s="165"/>
      <c r="CF10" s="165"/>
      <c r="CG10" s="165"/>
      <c r="CH10" s="165"/>
      <c r="CI10" s="165"/>
      <c r="CJ10" s="165"/>
      <c r="CK10" s="165"/>
      <c r="CL10" s="165"/>
      <c r="CM10" s="157"/>
      <c r="CN10" s="165"/>
      <c r="CO10" s="165"/>
      <c r="CP10" s="165"/>
      <c r="CQ10" s="165"/>
      <c r="CR10" s="165"/>
      <c r="CS10" s="165"/>
      <c r="CT10" s="165"/>
      <c r="CU10" s="165"/>
      <c r="CV10" s="165"/>
      <c r="CX10" s="157"/>
    </row>
    <row r="11" spans="1:100" ht="40.5" customHeight="1" thickBot="1">
      <c r="A11" s="155"/>
      <c r="B11" s="401"/>
      <c r="C11" s="715" t="s">
        <v>400</v>
      </c>
      <c r="D11" s="716"/>
      <c r="E11" s="402"/>
      <c r="F11" s="333"/>
      <c r="G11" s="717" t="s">
        <v>401</v>
      </c>
      <c r="H11" s="716"/>
      <c r="I11" s="403"/>
      <c r="J11" s="167"/>
      <c r="K11" s="413"/>
      <c r="L11" s="604" t="s">
        <v>404</v>
      </c>
      <c r="M11" s="605"/>
      <c r="N11" s="414"/>
      <c r="O11" s="415"/>
      <c r="P11" s="606" t="s">
        <v>405</v>
      </c>
      <c r="Q11" s="607"/>
      <c r="R11" s="300"/>
      <c r="S11" s="235"/>
      <c r="T11" s="333"/>
      <c r="U11" s="704" t="s">
        <v>407</v>
      </c>
      <c r="V11" s="657"/>
      <c r="W11" s="657"/>
      <c r="X11" s="705"/>
      <c r="Y11" s="705"/>
      <c r="Z11" s="706"/>
      <c r="AA11" s="334"/>
      <c r="AB11" s="165"/>
      <c r="AC11" s="426"/>
      <c r="AD11" s="713" t="s">
        <v>409</v>
      </c>
      <c r="AE11" s="714"/>
      <c r="AF11" s="427" t="s">
        <v>399</v>
      </c>
      <c r="AG11" s="428" t="s">
        <v>303</v>
      </c>
      <c r="AH11" s="425"/>
      <c r="AI11" s="429" t="s">
        <v>189</v>
      </c>
      <c r="AJ11" s="430" t="s">
        <v>323</v>
      </c>
      <c r="AK11" s="165"/>
      <c r="AL11" s="333"/>
      <c r="AM11" s="704" t="s">
        <v>345</v>
      </c>
      <c r="AN11" s="657"/>
      <c r="AO11" s="657"/>
      <c r="AP11" s="705"/>
      <c r="AQ11" s="705"/>
      <c r="AR11" s="706"/>
      <c r="AS11" s="334"/>
      <c r="AT11" s="165"/>
      <c r="AU11" s="230" t="s">
        <v>234</v>
      </c>
      <c r="AV11" s="228" t="s">
        <v>299</v>
      </c>
      <c r="AW11" s="231" t="s">
        <v>234</v>
      </c>
      <c r="AX11" s="228"/>
      <c r="AY11" s="228"/>
      <c r="AZ11" s="228"/>
      <c r="BA11" s="228"/>
      <c r="BB11" s="229"/>
      <c r="BC11" s="156"/>
      <c r="BD11" s="230" t="s">
        <v>234</v>
      </c>
      <c r="BE11" s="228" t="s">
        <v>204</v>
      </c>
      <c r="BF11" s="231" t="s">
        <v>234</v>
      </c>
      <c r="BG11" s="228"/>
      <c r="BH11" s="228"/>
      <c r="BI11" s="228"/>
      <c r="BJ11" s="228"/>
      <c r="BK11" s="229"/>
      <c r="BL11" s="165"/>
      <c r="BM11" s="490" t="s">
        <v>204</v>
      </c>
      <c r="BN11" s="491" t="s">
        <v>204</v>
      </c>
      <c r="BO11" s="492"/>
      <c r="BP11" s="492"/>
      <c r="BQ11" s="492"/>
      <c r="BR11" s="492"/>
      <c r="BS11" s="492"/>
      <c r="BT11" s="493"/>
      <c r="BU11" s="165"/>
      <c r="BV11" s="490" t="s">
        <v>204</v>
      </c>
      <c r="BW11" s="491" t="s">
        <v>204</v>
      </c>
      <c r="BX11" s="492"/>
      <c r="BY11" s="492"/>
      <c r="BZ11" s="492"/>
      <c r="CA11" s="492"/>
      <c r="CB11" s="492"/>
      <c r="CC11" s="493"/>
      <c r="CD11" s="165"/>
      <c r="CE11" s="494" t="s">
        <v>204</v>
      </c>
      <c r="CF11" s="336" t="s">
        <v>204</v>
      </c>
      <c r="CG11" s="448"/>
      <c r="CH11" s="448"/>
      <c r="CI11" s="448"/>
      <c r="CJ11" s="448"/>
      <c r="CK11" s="448"/>
      <c r="CL11" s="322"/>
      <c r="CM11" s="165"/>
      <c r="CN11" s="494" t="s">
        <v>204</v>
      </c>
      <c r="CO11" s="336" t="s">
        <v>204</v>
      </c>
      <c r="CP11" s="448"/>
      <c r="CQ11" s="448"/>
      <c r="CR11" s="448"/>
      <c r="CS11" s="448"/>
      <c r="CT11" s="448"/>
      <c r="CU11" s="322"/>
      <c r="CV11" s="165"/>
    </row>
    <row r="12" spans="1:101" ht="40.5" customHeight="1" thickBot="1">
      <c r="A12" s="155"/>
      <c r="B12" s="397" t="s">
        <v>234</v>
      </c>
      <c r="C12" s="398"/>
      <c r="D12" s="399"/>
      <c r="E12" s="399" t="s">
        <v>234</v>
      </c>
      <c r="F12" s="295"/>
      <c r="G12" s="295"/>
      <c r="H12" s="295"/>
      <c r="I12" s="400"/>
      <c r="J12" s="220"/>
      <c r="K12" s="411"/>
      <c r="L12" s="394" t="s">
        <v>204</v>
      </c>
      <c r="M12" s="394"/>
      <c r="N12" s="412"/>
      <c r="O12" s="407"/>
      <c r="P12" s="409" t="s">
        <v>322</v>
      </c>
      <c r="Q12" s="408"/>
      <c r="R12" s="410" t="s">
        <v>403</v>
      </c>
      <c r="S12" s="165"/>
      <c r="T12" s="292"/>
      <c r="U12" s="416" t="s">
        <v>204</v>
      </c>
      <c r="V12" s="416"/>
      <c r="W12" s="395"/>
      <c r="X12" s="419"/>
      <c r="Y12" s="420"/>
      <c r="Z12" s="420"/>
      <c r="AA12" s="421"/>
      <c r="AB12" s="165"/>
      <c r="AC12" s="293"/>
      <c r="AD12" s="294"/>
      <c r="AE12" s="295"/>
      <c r="AF12" s="400"/>
      <c r="AG12" s="423"/>
      <c r="AH12" s="711" t="s">
        <v>190</v>
      </c>
      <c r="AI12" s="712"/>
      <c r="AJ12" s="424"/>
      <c r="AK12" s="220"/>
      <c r="AL12" s="431"/>
      <c r="AM12" s="432" t="s">
        <v>204</v>
      </c>
      <c r="AN12" s="433"/>
      <c r="AO12" s="433"/>
      <c r="AP12" s="433"/>
      <c r="AQ12" s="433"/>
      <c r="AR12" s="433"/>
      <c r="AS12" s="434"/>
      <c r="AT12" s="165"/>
      <c r="AU12" s="652" t="s">
        <v>319</v>
      </c>
      <c r="AV12" s="653"/>
      <c r="AW12" s="653"/>
      <c r="AX12" s="653"/>
      <c r="AY12" s="653"/>
      <c r="AZ12" s="653"/>
      <c r="BA12" s="653"/>
      <c r="BB12" s="654"/>
      <c r="BC12" s="163"/>
      <c r="BD12" s="652" t="s">
        <v>319</v>
      </c>
      <c r="BE12" s="653"/>
      <c r="BF12" s="653"/>
      <c r="BG12" s="653"/>
      <c r="BH12" s="653"/>
      <c r="BI12" s="653"/>
      <c r="BJ12" s="653"/>
      <c r="BK12" s="654"/>
      <c r="BL12" s="165"/>
      <c r="BM12" s="481"/>
      <c r="BN12" s="643" t="s">
        <v>238</v>
      </c>
      <c r="BO12" s="644"/>
      <c r="BP12" s="644"/>
      <c r="BQ12" s="644"/>
      <c r="BR12" s="644"/>
      <c r="BS12" s="645"/>
      <c r="BT12" s="482"/>
      <c r="BU12" s="165"/>
      <c r="BV12" s="481"/>
      <c r="BW12" s="643" t="s">
        <v>238</v>
      </c>
      <c r="BX12" s="644"/>
      <c r="BY12" s="644"/>
      <c r="BZ12" s="644"/>
      <c r="CA12" s="644"/>
      <c r="CB12" s="645"/>
      <c r="CC12" s="482"/>
      <c r="CD12" s="222"/>
      <c r="CE12" s="495"/>
      <c r="CF12" s="646" t="s">
        <v>236</v>
      </c>
      <c r="CG12" s="647"/>
      <c r="CH12" s="647"/>
      <c r="CI12" s="647"/>
      <c r="CJ12" s="647"/>
      <c r="CK12" s="648"/>
      <c r="CL12" s="310"/>
      <c r="CM12" s="165"/>
      <c r="CN12" s="495"/>
      <c r="CO12" s="646" t="s">
        <v>236</v>
      </c>
      <c r="CP12" s="647"/>
      <c r="CQ12" s="647"/>
      <c r="CR12" s="647"/>
      <c r="CS12" s="647"/>
      <c r="CT12" s="648"/>
      <c r="CU12" s="310"/>
      <c r="CV12" s="165"/>
      <c r="CW12" s="159"/>
    </row>
    <row r="13" spans="1:100" ht="40.5" customHeight="1" thickBot="1">
      <c r="A13" s="155"/>
      <c r="B13" s="297"/>
      <c r="C13" s="667" t="s">
        <v>398</v>
      </c>
      <c r="D13" s="668"/>
      <c r="E13" s="668"/>
      <c r="F13" s="668"/>
      <c r="G13" s="668"/>
      <c r="H13" s="669"/>
      <c r="I13" s="298"/>
      <c r="J13" s="220"/>
      <c r="K13" s="406"/>
      <c r="L13" s="691" t="s">
        <v>402</v>
      </c>
      <c r="M13" s="691"/>
      <c r="N13" s="691"/>
      <c r="O13" s="718"/>
      <c r="P13" s="718"/>
      <c r="Q13" s="718"/>
      <c r="R13" s="404"/>
      <c r="S13" s="165"/>
      <c r="T13" s="417"/>
      <c r="U13" s="719" t="s">
        <v>406</v>
      </c>
      <c r="V13" s="720"/>
      <c r="W13" s="720"/>
      <c r="X13" s="720"/>
      <c r="Y13" s="720"/>
      <c r="Z13" s="721"/>
      <c r="AA13" s="418"/>
      <c r="AB13" s="165"/>
      <c r="AC13" s="296"/>
      <c r="AD13" s="638" t="s">
        <v>408</v>
      </c>
      <c r="AE13" s="639"/>
      <c r="AF13" s="639"/>
      <c r="AG13" s="686"/>
      <c r="AH13" s="686"/>
      <c r="AI13" s="640"/>
      <c r="AJ13" s="422"/>
      <c r="AK13" s="236"/>
      <c r="AL13" s="301"/>
      <c r="AM13" s="702" t="s">
        <v>410</v>
      </c>
      <c r="AN13" s="703"/>
      <c r="AO13" s="703"/>
      <c r="AP13" s="703"/>
      <c r="AQ13" s="703"/>
      <c r="AR13" s="703"/>
      <c r="AS13" s="435"/>
      <c r="AT13" s="168"/>
      <c r="AU13" s="232"/>
      <c r="AV13" s="233" t="s">
        <v>234</v>
      </c>
      <c r="AW13" s="233"/>
      <c r="AX13" s="233"/>
      <c r="AY13" s="233"/>
      <c r="AZ13" s="233"/>
      <c r="BA13" s="233"/>
      <c r="BB13" s="234"/>
      <c r="BC13" s="164"/>
      <c r="BD13" s="232"/>
      <c r="BE13" s="233" t="s">
        <v>234</v>
      </c>
      <c r="BF13" s="233"/>
      <c r="BG13" s="233"/>
      <c r="BH13" s="233"/>
      <c r="BI13" s="233"/>
      <c r="BJ13" s="233"/>
      <c r="BK13" s="234"/>
      <c r="BL13" s="165"/>
      <c r="BM13" s="487"/>
      <c r="BN13" s="488" t="s">
        <v>440</v>
      </c>
      <c r="BO13" s="488"/>
      <c r="BP13" s="488"/>
      <c r="BQ13" s="488"/>
      <c r="BR13" s="488"/>
      <c r="BS13" s="488"/>
      <c r="BT13" s="489"/>
      <c r="BU13" s="165"/>
      <c r="BV13" s="487"/>
      <c r="BW13" s="488" t="s">
        <v>440</v>
      </c>
      <c r="BX13" s="488"/>
      <c r="BY13" s="488"/>
      <c r="BZ13" s="488"/>
      <c r="CA13" s="488"/>
      <c r="CB13" s="488"/>
      <c r="CC13" s="489"/>
      <c r="CD13" s="165"/>
      <c r="CE13" s="440"/>
      <c r="CF13" s="332" t="s">
        <v>440</v>
      </c>
      <c r="CG13" s="332"/>
      <c r="CH13" s="332"/>
      <c r="CI13" s="332"/>
      <c r="CJ13" s="332"/>
      <c r="CK13" s="332"/>
      <c r="CL13" s="306"/>
      <c r="CM13" s="165"/>
      <c r="CN13" s="440"/>
      <c r="CO13" s="332" t="s">
        <v>440</v>
      </c>
      <c r="CP13" s="332"/>
      <c r="CQ13" s="332"/>
      <c r="CR13" s="332"/>
      <c r="CS13" s="332"/>
      <c r="CT13" s="332"/>
      <c r="CU13" s="306"/>
      <c r="CV13" s="165"/>
    </row>
    <row r="14" spans="2:94" ht="22.5" customHeight="1">
      <c r="B14" s="73"/>
      <c r="J14" s="155"/>
      <c r="S14" s="155"/>
      <c r="AB14" s="155"/>
      <c r="AC14" s="157"/>
      <c r="AD14" s="157"/>
      <c r="AE14" s="157"/>
      <c r="AF14" s="157"/>
      <c r="AG14" s="157"/>
      <c r="AH14" s="157"/>
      <c r="AI14" s="157"/>
      <c r="AJ14" s="157"/>
      <c r="AL14" s="155"/>
      <c r="BL14" s="157"/>
      <c r="BM14" s="155"/>
      <c r="BS14" s="155"/>
      <c r="BT14" s="155"/>
      <c r="CC14" s="155"/>
      <c r="CP14" s="155"/>
    </row>
    <row r="15" spans="11:65" ht="22.5" customHeight="1" thickBot="1">
      <c r="K15" s="221"/>
      <c r="Q15" s="155"/>
      <c r="R15" s="155"/>
      <c r="BB15" s="157"/>
      <c r="BM15" s="155"/>
    </row>
    <row r="16" spans="37:64" ht="22.5" customHeight="1" thickBot="1">
      <c r="AK16" s="683" t="s">
        <v>300</v>
      </c>
      <c r="AL16" s="684"/>
      <c r="AM16" s="684"/>
      <c r="AN16" s="684"/>
      <c r="AO16" s="684"/>
      <c r="AP16" s="684"/>
      <c r="AQ16" s="684"/>
      <c r="AR16" s="684"/>
      <c r="AS16" s="684"/>
      <c r="AT16" s="684"/>
      <c r="AU16" s="684"/>
      <c r="AV16" s="684"/>
      <c r="AW16" s="684"/>
      <c r="AX16" s="684"/>
      <c r="AY16" s="684"/>
      <c r="AZ16" s="684"/>
      <c r="BA16" s="684"/>
      <c r="BB16" s="684"/>
      <c r="BC16" s="684"/>
      <c r="BD16" s="684"/>
      <c r="BE16" s="684"/>
      <c r="BF16" s="684"/>
      <c r="BG16" s="684"/>
      <c r="BH16" s="684"/>
      <c r="BI16" s="684"/>
      <c r="BJ16" s="684"/>
      <c r="BK16" s="684"/>
      <c r="BL16" s="685"/>
    </row>
    <row r="17" ht="22.5" customHeight="1">
      <c r="AK17" s="158"/>
    </row>
    <row r="18" spans="5:77" ht="13.5" customHeight="1">
      <c r="E18" s="674" t="s">
        <v>301</v>
      </c>
      <c r="F18" s="675"/>
      <c r="G18" s="675"/>
      <c r="H18" s="675"/>
      <c r="I18" s="675"/>
      <c r="J18" s="675"/>
      <c r="K18" s="675"/>
      <c r="L18" s="675"/>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675"/>
      <c r="AL18" s="675"/>
      <c r="AM18" s="675"/>
      <c r="AN18" s="675"/>
      <c r="AO18" s="675"/>
      <c r="AP18" s="675"/>
      <c r="AQ18" s="675"/>
      <c r="AR18" s="675"/>
      <c r="AS18" s="675"/>
      <c r="AT18" s="675"/>
      <c r="AU18" s="675"/>
      <c r="AV18" s="675"/>
      <c r="AW18" s="675"/>
      <c r="AX18" s="675"/>
      <c r="AY18" s="675"/>
      <c r="AZ18" s="675"/>
      <c r="BA18" s="675"/>
      <c r="BB18" s="675"/>
      <c r="BC18" s="675"/>
      <c r="BD18" s="675"/>
      <c r="BE18" s="675"/>
      <c r="BF18" s="675"/>
      <c r="BG18" s="675"/>
      <c r="BH18" s="675"/>
      <c r="BI18" s="675"/>
      <c r="BJ18" s="675"/>
      <c r="BK18" s="675"/>
      <c r="BL18" s="675"/>
      <c r="BM18" s="675"/>
      <c r="BN18" s="675"/>
      <c r="BO18" s="675"/>
      <c r="BP18" s="675"/>
      <c r="BQ18" s="675"/>
      <c r="BR18" s="675"/>
      <c r="BS18" s="675"/>
      <c r="BT18" s="675"/>
      <c r="BU18" s="675"/>
      <c r="BV18" s="675"/>
      <c r="BW18" s="675"/>
      <c r="BX18" s="675"/>
      <c r="BY18" s="676"/>
    </row>
    <row r="19" spans="5:77" ht="13.5" customHeight="1">
      <c r="E19" s="677"/>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8"/>
      <c r="AI19" s="678"/>
      <c r="AJ19" s="678"/>
      <c r="AK19" s="678"/>
      <c r="AL19" s="678"/>
      <c r="AM19" s="678"/>
      <c r="AN19" s="678"/>
      <c r="AO19" s="678"/>
      <c r="AP19" s="678"/>
      <c r="AQ19" s="678"/>
      <c r="AR19" s="678"/>
      <c r="AS19" s="678"/>
      <c r="AT19" s="678"/>
      <c r="AU19" s="678"/>
      <c r="AV19" s="678"/>
      <c r="AW19" s="678"/>
      <c r="AX19" s="678"/>
      <c r="AY19" s="678"/>
      <c r="AZ19" s="678"/>
      <c r="BA19" s="678"/>
      <c r="BB19" s="678"/>
      <c r="BC19" s="678"/>
      <c r="BD19" s="678"/>
      <c r="BE19" s="678"/>
      <c r="BF19" s="678"/>
      <c r="BG19" s="678"/>
      <c r="BH19" s="678"/>
      <c r="BI19" s="678"/>
      <c r="BJ19" s="678"/>
      <c r="BK19" s="678"/>
      <c r="BL19" s="678"/>
      <c r="BM19" s="678"/>
      <c r="BN19" s="678"/>
      <c r="BO19" s="678"/>
      <c r="BP19" s="678"/>
      <c r="BQ19" s="678"/>
      <c r="BR19" s="678"/>
      <c r="BS19" s="678"/>
      <c r="BT19" s="678"/>
      <c r="BU19" s="678"/>
      <c r="BV19" s="678"/>
      <c r="BW19" s="678"/>
      <c r="BX19" s="678"/>
      <c r="BY19" s="679"/>
    </row>
    <row r="20" spans="5:77" ht="13.5" customHeight="1">
      <c r="E20" s="677"/>
      <c r="F20" s="678"/>
      <c r="G20" s="678"/>
      <c r="H20" s="678"/>
      <c r="I20" s="678"/>
      <c r="J20" s="678"/>
      <c r="K20" s="678"/>
      <c r="L20" s="678"/>
      <c r="M20" s="678"/>
      <c r="N20" s="678"/>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678"/>
      <c r="AM20" s="678"/>
      <c r="AN20" s="678"/>
      <c r="AO20" s="678"/>
      <c r="AP20" s="678"/>
      <c r="AQ20" s="678"/>
      <c r="AR20" s="678"/>
      <c r="AS20" s="678"/>
      <c r="AT20" s="678"/>
      <c r="AU20" s="678"/>
      <c r="AV20" s="678"/>
      <c r="AW20" s="678"/>
      <c r="AX20" s="678"/>
      <c r="AY20" s="678"/>
      <c r="AZ20" s="678"/>
      <c r="BA20" s="678"/>
      <c r="BB20" s="678"/>
      <c r="BC20" s="678"/>
      <c r="BD20" s="678"/>
      <c r="BE20" s="678"/>
      <c r="BF20" s="678"/>
      <c r="BG20" s="678"/>
      <c r="BH20" s="678"/>
      <c r="BI20" s="678"/>
      <c r="BJ20" s="678"/>
      <c r="BK20" s="678"/>
      <c r="BL20" s="678"/>
      <c r="BM20" s="678"/>
      <c r="BN20" s="678"/>
      <c r="BO20" s="678"/>
      <c r="BP20" s="678"/>
      <c r="BQ20" s="678"/>
      <c r="BR20" s="678"/>
      <c r="BS20" s="678"/>
      <c r="BT20" s="678"/>
      <c r="BU20" s="678"/>
      <c r="BV20" s="678"/>
      <c r="BW20" s="678"/>
      <c r="BX20" s="678"/>
      <c r="BY20" s="679"/>
    </row>
    <row r="21" spans="5:77" ht="13.5" customHeight="1">
      <c r="E21" s="677"/>
      <c r="F21" s="678"/>
      <c r="G21" s="678"/>
      <c r="H21" s="678"/>
      <c r="I21" s="678"/>
      <c r="J21" s="678"/>
      <c r="K21" s="678"/>
      <c r="L21" s="678"/>
      <c r="M21" s="678"/>
      <c r="N21" s="678"/>
      <c r="O21" s="678"/>
      <c r="P21" s="678"/>
      <c r="Q21" s="678"/>
      <c r="R21" s="678"/>
      <c r="S21" s="678"/>
      <c r="T21" s="678"/>
      <c r="U21" s="678"/>
      <c r="V21" s="678"/>
      <c r="W21" s="678"/>
      <c r="X21" s="678"/>
      <c r="Y21" s="678"/>
      <c r="Z21" s="678"/>
      <c r="AA21" s="678"/>
      <c r="AB21" s="678"/>
      <c r="AC21" s="678"/>
      <c r="AD21" s="678"/>
      <c r="AE21" s="678"/>
      <c r="AF21" s="678"/>
      <c r="AG21" s="678"/>
      <c r="AH21" s="678"/>
      <c r="AI21" s="678"/>
      <c r="AJ21" s="678"/>
      <c r="AK21" s="678"/>
      <c r="AL21" s="678"/>
      <c r="AM21" s="678"/>
      <c r="AN21" s="678"/>
      <c r="AO21" s="678"/>
      <c r="AP21" s="678"/>
      <c r="AQ21" s="678"/>
      <c r="AR21" s="678"/>
      <c r="AS21" s="678"/>
      <c r="AT21" s="678"/>
      <c r="AU21" s="678"/>
      <c r="AV21" s="678"/>
      <c r="AW21" s="678"/>
      <c r="AX21" s="678"/>
      <c r="AY21" s="678"/>
      <c r="AZ21" s="678"/>
      <c r="BA21" s="678"/>
      <c r="BB21" s="678"/>
      <c r="BC21" s="678"/>
      <c r="BD21" s="678"/>
      <c r="BE21" s="678"/>
      <c r="BF21" s="678"/>
      <c r="BG21" s="678"/>
      <c r="BH21" s="678"/>
      <c r="BI21" s="678"/>
      <c r="BJ21" s="678"/>
      <c r="BK21" s="678"/>
      <c r="BL21" s="678"/>
      <c r="BM21" s="678"/>
      <c r="BN21" s="678"/>
      <c r="BO21" s="678"/>
      <c r="BP21" s="678"/>
      <c r="BQ21" s="678"/>
      <c r="BR21" s="678"/>
      <c r="BS21" s="678"/>
      <c r="BT21" s="678"/>
      <c r="BU21" s="678"/>
      <c r="BV21" s="678"/>
      <c r="BW21" s="678"/>
      <c r="BX21" s="678"/>
      <c r="BY21" s="679"/>
    </row>
    <row r="22" spans="5:77" ht="13.5" customHeight="1">
      <c r="E22" s="677"/>
      <c r="F22" s="678"/>
      <c r="G22" s="678"/>
      <c r="H22" s="678"/>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678"/>
      <c r="AH22" s="678"/>
      <c r="AI22" s="678"/>
      <c r="AJ22" s="678"/>
      <c r="AK22" s="678"/>
      <c r="AL22" s="678"/>
      <c r="AM22" s="678"/>
      <c r="AN22" s="678"/>
      <c r="AO22" s="678"/>
      <c r="AP22" s="678"/>
      <c r="AQ22" s="678"/>
      <c r="AR22" s="678"/>
      <c r="AS22" s="678"/>
      <c r="AT22" s="678"/>
      <c r="AU22" s="678"/>
      <c r="AV22" s="678"/>
      <c r="AW22" s="678"/>
      <c r="AX22" s="678"/>
      <c r="AY22" s="678"/>
      <c r="AZ22" s="678"/>
      <c r="BA22" s="678"/>
      <c r="BB22" s="678"/>
      <c r="BC22" s="678"/>
      <c r="BD22" s="678"/>
      <c r="BE22" s="678"/>
      <c r="BF22" s="678"/>
      <c r="BG22" s="678"/>
      <c r="BH22" s="678"/>
      <c r="BI22" s="678"/>
      <c r="BJ22" s="678"/>
      <c r="BK22" s="678"/>
      <c r="BL22" s="678"/>
      <c r="BM22" s="678"/>
      <c r="BN22" s="678"/>
      <c r="BO22" s="678"/>
      <c r="BP22" s="678"/>
      <c r="BQ22" s="678"/>
      <c r="BR22" s="678"/>
      <c r="BS22" s="678"/>
      <c r="BT22" s="678"/>
      <c r="BU22" s="678"/>
      <c r="BV22" s="678"/>
      <c r="BW22" s="678"/>
      <c r="BX22" s="678"/>
      <c r="BY22" s="679"/>
    </row>
    <row r="23" spans="5:77" ht="13.5" customHeight="1">
      <c r="E23" s="677"/>
      <c r="F23" s="678"/>
      <c r="G23" s="678"/>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c r="AK23" s="678"/>
      <c r="AL23" s="678"/>
      <c r="AM23" s="678"/>
      <c r="AN23" s="678"/>
      <c r="AO23" s="678"/>
      <c r="AP23" s="678"/>
      <c r="AQ23" s="678"/>
      <c r="AR23" s="678"/>
      <c r="AS23" s="678"/>
      <c r="AT23" s="678"/>
      <c r="AU23" s="678"/>
      <c r="AV23" s="678"/>
      <c r="AW23" s="678"/>
      <c r="AX23" s="678"/>
      <c r="AY23" s="678"/>
      <c r="AZ23" s="678"/>
      <c r="BA23" s="678"/>
      <c r="BB23" s="678"/>
      <c r="BC23" s="678"/>
      <c r="BD23" s="678"/>
      <c r="BE23" s="678"/>
      <c r="BF23" s="678"/>
      <c r="BG23" s="678"/>
      <c r="BH23" s="678"/>
      <c r="BI23" s="678"/>
      <c r="BJ23" s="678"/>
      <c r="BK23" s="678"/>
      <c r="BL23" s="678"/>
      <c r="BM23" s="678"/>
      <c r="BN23" s="678"/>
      <c r="BO23" s="678"/>
      <c r="BP23" s="678"/>
      <c r="BQ23" s="678"/>
      <c r="BR23" s="678"/>
      <c r="BS23" s="678"/>
      <c r="BT23" s="678"/>
      <c r="BU23" s="678"/>
      <c r="BV23" s="678"/>
      <c r="BW23" s="678"/>
      <c r="BX23" s="678"/>
      <c r="BY23" s="679"/>
    </row>
    <row r="24" spans="5:77" ht="13.5" customHeight="1">
      <c r="E24" s="680"/>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1"/>
      <c r="AL24" s="681"/>
      <c r="AM24" s="681"/>
      <c r="AN24" s="681"/>
      <c r="AO24" s="681"/>
      <c r="AP24" s="681"/>
      <c r="AQ24" s="681"/>
      <c r="AR24" s="681"/>
      <c r="AS24" s="681"/>
      <c r="AT24" s="681"/>
      <c r="AU24" s="681"/>
      <c r="AV24" s="681"/>
      <c r="AW24" s="681"/>
      <c r="AX24" s="681"/>
      <c r="AY24" s="681"/>
      <c r="AZ24" s="681"/>
      <c r="BA24" s="681"/>
      <c r="BB24" s="681"/>
      <c r="BC24" s="681"/>
      <c r="BD24" s="681"/>
      <c r="BE24" s="681"/>
      <c r="BF24" s="681"/>
      <c r="BG24" s="681"/>
      <c r="BH24" s="681"/>
      <c r="BI24" s="681"/>
      <c r="BJ24" s="681"/>
      <c r="BK24" s="681"/>
      <c r="BL24" s="681"/>
      <c r="BM24" s="681"/>
      <c r="BN24" s="681"/>
      <c r="BO24" s="681"/>
      <c r="BP24" s="681"/>
      <c r="BQ24" s="681"/>
      <c r="BR24" s="681"/>
      <c r="BS24" s="681"/>
      <c r="BT24" s="681"/>
      <c r="BU24" s="681"/>
      <c r="BV24" s="681"/>
      <c r="BW24" s="681"/>
      <c r="BX24" s="681"/>
      <c r="BY24" s="682"/>
    </row>
  </sheetData>
  <sheetProtection/>
  <mergeCells count="66">
    <mergeCell ref="AD11:AE11"/>
    <mergeCell ref="C11:D11"/>
    <mergeCell ref="G11:H11"/>
    <mergeCell ref="L13:Q13"/>
    <mergeCell ref="L11:M11"/>
    <mergeCell ref="P11:Q11"/>
    <mergeCell ref="U13:Z13"/>
    <mergeCell ref="U11:Z11"/>
    <mergeCell ref="C8:H8"/>
    <mergeCell ref="C4:H4"/>
    <mergeCell ref="X4:Z4"/>
    <mergeCell ref="C13:H13"/>
    <mergeCell ref="BE4:BJ4"/>
    <mergeCell ref="AM13:AR13"/>
    <mergeCell ref="AM11:AR11"/>
    <mergeCell ref="L4:O4"/>
    <mergeCell ref="AM6:AO6"/>
    <mergeCell ref="AH12:AI12"/>
    <mergeCell ref="AK1:BL1"/>
    <mergeCell ref="AV6:BA6"/>
    <mergeCell ref="E18:BY24"/>
    <mergeCell ref="AK16:BL16"/>
    <mergeCell ref="AD13:AI13"/>
    <mergeCell ref="C3:H3"/>
    <mergeCell ref="AO7:AR7"/>
    <mergeCell ref="AM5:AR5"/>
    <mergeCell ref="AO4:AR4"/>
    <mergeCell ref="AM3:AN3"/>
    <mergeCell ref="BW4:CB4"/>
    <mergeCell ref="C6:H6"/>
    <mergeCell ref="AM8:AR8"/>
    <mergeCell ref="L6:Q6"/>
    <mergeCell ref="U6:Z6"/>
    <mergeCell ref="CO12:CT12"/>
    <mergeCell ref="AB9:AO9"/>
    <mergeCell ref="BM9:BT9"/>
    <mergeCell ref="BE7:BJ7"/>
    <mergeCell ref="AV8:BA8"/>
    <mergeCell ref="AQ3:AR3"/>
    <mergeCell ref="BN12:BS12"/>
    <mergeCell ref="CF12:CK12"/>
    <mergeCell ref="BW12:CB12"/>
    <mergeCell ref="BW7:CB7"/>
    <mergeCell ref="CF4:CK4"/>
    <mergeCell ref="AU12:BB12"/>
    <mergeCell ref="BD12:BK12"/>
    <mergeCell ref="CF7:CK7"/>
    <mergeCell ref="AZ4:BA4"/>
    <mergeCell ref="L8:Q8"/>
    <mergeCell ref="L5:Q5"/>
    <mergeCell ref="L3:M3"/>
    <mergeCell ref="O3:P3"/>
    <mergeCell ref="Q3:R3"/>
    <mergeCell ref="Z5:AA5"/>
    <mergeCell ref="U5:X5"/>
    <mergeCell ref="U8:Z8"/>
    <mergeCell ref="CO4:CT4"/>
    <mergeCell ref="CO7:CT7"/>
    <mergeCell ref="U3:V3"/>
    <mergeCell ref="Y3:Z3"/>
    <mergeCell ref="AY7:BA7"/>
    <mergeCell ref="AX5:AY5"/>
    <mergeCell ref="BA5:BB5"/>
    <mergeCell ref="AU4:AV4"/>
    <mergeCell ref="AW4:AX4"/>
    <mergeCell ref="AV3:BA3"/>
  </mergeCells>
  <printOptions/>
  <pageMargins left="0.3937007874015748" right="0" top="0.5905511811023623" bottom="0" header="0.5118110236220472" footer="0.5118110236220472"/>
  <pageSetup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dimension ref="A2:CG34"/>
  <sheetViews>
    <sheetView zoomScalePageLayoutView="0" workbookViewId="0" topLeftCell="A19">
      <selection activeCell="CA22" sqref="CA22"/>
    </sheetView>
  </sheetViews>
  <sheetFormatPr defaultColWidth="9.00390625" defaultRowHeight="15.75" customHeight="1"/>
  <cols>
    <col min="2" max="74" width="2.125" style="0" customWidth="1"/>
    <col min="75" max="82" width="2.00390625" style="0" customWidth="1"/>
  </cols>
  <sheetData>
    <row r="1" ht="18" customHeight="1"/>
    <row r="2" spans="9:12" ht="18" customHeight="1">
      <c r="I2" s="61"/>
      <c r="L2" s="9" t="s">
        <v>23</v>
      </c>
    </row>
    <row r="3" spans="9:12" ht="18" customHeight="1">
      <c r="I3" s="61"/>
      <c r="L3" s="9" t="s">
        <v>24</v>
      </c>
    </row>
    <row r="4" spans="9:12" ht="18" customHeight="1">
      <c r="I4" s="61"/>
      <c r="L4" s="9" t="s">
        <v>25</v>
      </c>
    </row>
    <row r="5" spans="9:12" ht="18" customHeight="1">
      <c r="I5" s="61"/>
      <c r="L5" s="9" t="s">
        <v>26</v>
      </c>
    </row>
    <row r="6" spans="9:12" ht="18" customHeight="1">
      <c r="I6" s="61"/>
      <c r="L6" s="9" t="s">
        <v>27</v>
      </c>
    </row>
    <row r="7" spans="12:20" ht="15.75" customHeight="1">
      <c r="L7" s="9"/>
      <c r="P7" s="57" t="s">
        <v>188</v>
      </c>
      <c r="T7" s="57"/>
    </row>
    <row r="8" spans="16:20" ht="15.75" customHeight="1">
      <c r="P8" s="57" t="s">
        <v>114</v>
      </c>
      <c r="T8" s="57"/>
    </row>
    <row r="9" spans="46:48" ht="15.75" customHeight="1">
      <c r="AT9" s="722" t="s">
        <v>74</v>
      </c>
      <c r="AU9" s="723"/>
      <c r="AV9" s="724"/>
    </row>
    <row r="10" spans="1:85" ht="18" customHeight="1">
      <c r="A10" s="769" t="s">
        <v>105</v>
      </c>
      <c r="B10" s="769"/>
      <c r="C10" s="769"/>
      <c r="D10" s="769"/>
      <c r="E10" s="769"/>
      <c r="F10" s="769"/>
      <c r="G10" s="62"/>
      <c r="K10" s="1"/>
      <c r="AT10" s="725"/>
      <c r="AU10" s="726"/>
      <c r="AV10" s="727"/>
      <c r="CG10" s="1"/>
    </row>
    <row r="11" spans="2:34" ht="18" customHeight="1">
      <c r="B11" s="20"/>
      <c r="C11" s="21"/>
      <c r="G11" s="1"/>
      <c r="K11" s="734" t="s">
        <v>28</v>
      </c>
      <c r="L11" s="735"/>
      <c r="M11" s="736"/>
      <c r="N11" s="10"/>
      <c r="O11" s="11"/>
      <c r="P11" s="754" t="s">
        <v>394</v>
      </c>
      <c r="Q11" s="755"/>
      <c r="R11" s="755"/>
      <c r="S11" s="755"/>
      <c r="T11" s="755"/>
      <c r="U11" s="755"/>
      <c r="V11" s="755"/>
      <c r="W11" s="755"/>
      <c r="X11" s="755"/>
      <c r="Y11" s="755"/>
      <c r="Z11" s="755"/>
      <c r="AA11" s="756"/>
      <c r="AH11" s="1"/>
    </row>
    <row r="12" spans="2:63" ht="18" customHeight="1">
      <c r="B12" s="20"/>
      <c r="C12" s="21"/>
      <c r="G12" s="1"/>
      <c r="H12" s="16"/>
      <c r="I12" s="16"/>
      <c r="J12" s="16"/>
      <c r="K12" s="737"/>
      <c r="L12" s="738"/>
      <c r="M12" s="739"/>
      <c r="N12" s="14"/>
      <c r="O12" s="15"/>
      <c r="P12" s="757"/>
      <c r="Q12" s="758"/>
      <c r="R12" s="758"/>
      <c r="S12" s="758"/>
      <c r="T12" s="758"/>
      <c r="U12" s="758"/>
      <c r="V12" s="758"/>
      <c r="W12" s="758"/>
      <c r="X12" s="758"/>
      <c r="Y12" s="758"/>
      <c r="Z12" s="758"/>
      <c r="AA12" s="759"/>
      <c r="AJ12" s="59"/>
      <c r="AK12" s="59"/>
      <c r="AL12" s="59"/>
      <c r="AM12" s="59"/>
      <c r="AT12" s="734" t="s">
        <v>39</v>
      </c>
      <c r="AU12" s="735"/>
      <c r="AV12" s="735"/>
      <c r="AW12" s="735"/>
      <c r="AX12" s="735"/>
      <c r="AY12" s="735"/>
      <c r="AZ12" s="736"/>
      <c r="BA12" s="18"/>
      <c r="BB12" s="12"/>
      <c r="BC12" s="740" t="s">
        <v>296</v>
      </c>
      <c r="BD12" s="741"/>
      <c r="BE12" s="741"/>
      <c r="BF12" s="742"/>
      <c r="BG12" s="12"/>
      <c r="BH12" s="12"/>
      <c r="BI12" s="12"/>
      <c r="BJ12" s="12"/>
      <c r="BK12" s="13"/>
    </row>
    <row r="13" spans="1:63" ht="18" customHeight="1">
      <c r="A13" s="62"/>
      <c r="B13" s="63"/>
      <c r="C13" s="64"/>
      <c r="D13" s="62" t="s">
        <v>106</v>
      </c>
      <c r="E13" s="62"/>
      <c r="F13" s="62"/>
      <c r="G13" s="21"/>
      <c r="H13" s="760" t="s">
        <v>395</v>
      </c>
      <c r="I13" s="761"/>
      <c r="J13" s="761"/>
      <c r="K13" s="761"/>
      <c r="L13" s="761"/>
      <c r="M13" s="761"/>
      <c r="N13" s="761"/>
      <c r="O13" s="761"/>
      <c r="P13" s="761"/>
      <c r="Q13" s="761"/>
      <c r="R13" s="761"/>
      <c r="S13" s="761"/>
      <c r="T13" s="761"/>
      <c r="U13" s="761"/>
      <c r="V13" s="761"/>
      <c r="W13" s="761"/>
      <c r="X13" s="70"/>
      <c r="Y13" s="764" t="s">
        <v>119</v>
      </c>
      <c r="Z13" s="765"/>
      <c r="AA13" s="765"/>
      <c r="AB13" s="765"/>
      <c r="AC13" s="765"/>
      <c r="AD13" s="765"/>
      <c r="AE13" s="765"/>
      <c r="AF13" s="765"/>
      <c r="AG13" s="765"/>
      <c r="AH13" s="765"/>
      <c r="AI13" s="766"/>
      <c r="AJ13" s="59"/>
      <c r="AK13" s="59"/>
      <c r="AL13" s="59"/>
      <c r="AM13" s="59"/>
      <c r="AT13" s="737"/>
      <c r="AU13" s="738"/>
      <c r="AV13" s="738"/>
      <c r="AW13" s="738"/>
      <c r="AX13" s="738"/>
      <c r="AY13" s="738"/>
      <c r="AZ13" s="739"/>
      <c r="BA13" s="19"/>
      <c r="BB13" s="16"/>
      <c r="BC13" s="743"/>
      <c r="BD13" s="744"/>
      <c r="BE13" s="744"/>
      <c r="BF13" s="745"/>
      <c r="BG13" s="16"/>
      <c r="BH13" s="16"/>
      <c r="BI13" s="16"/>
      <c r="BJ13" s="16"/>
      <c r="BK13" s="17"/>
    </row>
    <row r="14" spans="2:65" ht="18" customHeight="1">
      <c r="B14" s="20"/>
      <c r="C14" s="11"/>
      <c r="D14" s="10"/>
      <c r="E14" s="1"/>
      <c r="F14" s="1"/>
      <c r="G14" s="21"/>
      <c r="H14" s="762"/>
      <c r="I14" s="763"/>
      <c r="J14" s="763"/>
      <c r="K14" s="763"/>
      <c r="L14" s="763"/>
      <c r="M14" s="763"/>
      <c r="N14" s="763"/>
      <c r="O14" s="763"/>
      <c r="P14" s="763"/>
      <c r="Q14" s="763"/>
      <c r="R14" s="763"/>
      <c r="S14" s="763"/>
      <c r="T14" s="763"/>
      <c r="U14" s="763"/>
      <c r="V14" s="763"/>
      <c r="W14" s="763"/>
      <c r="X14" s="70"/>
      <c r="Y14" s="767"/>
      <c r="Z14" s="767"/>
      <c r="AA14" s="767"/>
      <c r="AB14" s="767"/>
      <c r="AC14" s="767"/>
      <c r="AD14" s="767"/>
      <c r="AE14" s="767"/>
      <c r="AF14" s="767"/>
      <c r="AG14" s="767"/>
      <c r="AH14" s="767"/>
      <c r="AI14" s="768"/>
      <c r="AJ14" s="23"/>
      <c r="AK14" s="23"/>
      <c r="AL14" s="23"/>
      <c r="AM14" s="23"/>
      <c r="AO14" s="18"/>
      <c r="AP14" s="12"/>
      <c r="AQ14" s="12"/>
      <c r="AR14" s="12"/>
      <c r="AS14" s="12"/>
      <c r="AT14" s="12"/>
      <c r="AU14" s="12"/>
      <c r="AV14" s="12"/>
      <c r="AW14" s="12"/>
      <c r="AX14" s="12"/>
      <c r="AY14" s="12"/>
      <c r="AZ14" s="12"/>
      <c r="BA14" s="12"/>
      <c r="BB14" s="12"/>
      <c r="BC14" s="1"/>
      <c r="BD14" s="1"/>
      <c r="BE14" s="1"/>
      <c r="BF14" s="1"/>
      <c r="BG14" s="12"/>
      <c r="BH14" s="12"/>
      <c r="BI14" s="12"/>
      <c r="BJ14" s="12"/>
      <c r="BK14" s="12"/>
      <c r="BL14" s="12"/>
      <c r="BM14" s="29"/>
    </row>
    <row r="15" spans="2:65" ht="18" customHeight="1">
      <c r="B15" s="20"/>
      <c r="C15" s="21"/>
      <c r="D15" s="1"/>
      <c r="E15" s="1"/>
      <c r="F15" s="1"/>
      <c r="G15" s="21"/>
      <c r="H15" s="28"/>
      <c r="I15" s="28"/>
      <c r="K15" s="746" t="s">
        <v>118</v>
      </c>
      <c r="L15" s="747"/>
      <c r="M15" s="747"/>
      <c r="N15" s="747"/>
      <c r="O15" s="747"/>
      <c r="P15" s="747"/>
      <c r="Q15" s="747"/>
      <c r="R15" s="747"/>
      <c r="S15" s="747"/>
      <c r="T15" s="747"/>
      <c r="U15" s="747"/>
      <c r="V15" s="747"/>
      <c r="W15" s="747"/>
      <c r="X15" s="747"/>
      <c r="Y15" s="747"/>
      <c r="Z15" s="747"/>
      <c r="AA15" s="747"/>
      <c r="AB15" s="747"/>
      <c r="AC15" s="747"/>
      <c r="AD15" s="747"/>
      <c r="AE15" s="747"/>
      <c r="AF15" s="747"/>
      <c r="AG15" s="747"/>
      <c r="AH15" s="747"/>
      <c r="AI15" s="748"/>
      <c r="AJ15" s="59"/>
      <c r="AK15" s="59"/>
      <c r="AL15" s="59"/>
      <c r="AM15" s="59"/>
      <c r="AO15" s="20"/>
      <c r="AP15" s="1"/>
      <c r="AQ15" s="1"/>
      <c r="AR15" s="1"/>
      <c r="AS15" s="1"/>
      <c r="AT15" s="1"/>
      <c r="AU15" s="1"/>
      <c r="AV15" s="1"/>
      <c r="AW15" s="1"/>
      <c r="AX15" s="1"/>
      <c r="AY15" s="1"/>
      <c r="AZ15" s="1"/>
      <c r="BA15" s="1"/>
      <c r="BB15" s="1"/>
      <c r="BC15" s="1"/>
      <c r="BD15" s="1"/>
      <c r="BE15" s="1"/>
      <c r="BF15" s="1"/>
      <c r="BG15" s="1"/>
      <c r="BH15" s="1"/>
      <c r="BI15" s="1"/>
      <c r="BJ15" s="1"/>
      <c r="BK15" s="1"/>
      <c r="BL15" s="1"/>
      <c r="BM15" s="30"/>
    </row>
    <row r="16" spans="2:65" ht="18" customHeight="1">
      <c r="B16" s="20"/>
      <c r="C16" s="21"/>
      <c r="D16" s="1"/>
      <c r="E16" s="1"/>
      <c r="F16" s="1"/>
      <c r="G16" s="21"/>
      <c r="H16" s="28"/>
      <c r="I16" s="28"/>
      <c r="K16" s="749"/>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1"/>
      <c r="AJ16" s="59"/>
      <c r="AK16" s="59"/>
      <c r="AL16" s="59"/>
      <c r="AM16" s="59"/>
      <c r="AO16" s="20"/>
      <c r="AP16" s="1"/>
      <c r="AQ16" s="1"/>
      <c r="AR16" s="18"/>
      <c r="AS16" s="12"/>
      <c r="AT16" s="12"/>
      <c r="AU16" s="12"/>
      <c r="AV16" s="12"/>
      <c r="AW16" s="12"/>
      <c r="AX16" s="12"/>
      <c r="AY16" s="12"/>
      <c r="AZ16" s="12"/>
      <c r="BA16" s="3"/>
      <c r="BB16" s="12"/>
      <c r="BC16" s="12"/>
      <c r="BD16" s="12"/>
      <c r="BE16" s="12"/>
      <c r="BF16" s="12"/>
      <c r="BG16" s="12"/>
      <c r="BH16" s="12"/>
      <c r="BI16" s="12"/>
      <c r="BJ16" s="13"/>
      <c r="BK16" s="1"/>
      <c r="BL16" s="1"/>
      <c r="BM16" s="30"/>
    </row>
    <row r="17" spans="2:65" ht="18" customHeight="1">
      <c r="B17" s="20"/>
      <c r="C17" s="21"/>
      <c r="D17" s="1"/>
      <c r="E17" s="1"/>
      <c r="F17" s="1"/>
      <c r="G17" s="21"/>
      <c r="H17" s="28"/>
      <c r="I17" s="28"/>
      <c r="J17" s="21"/>
      <c r="K17" s="20"/>
      <c r="L17" s="1"/>
      <c r="M17" s="1"/>
      <c r="N17" s="1"/>
      <c r="O17" s="1"/>
      <c r="P17" s="1"/>
      <c r="Q17" s="1"/>
      <c r="R17" s="1"/>
      <c r="S17" s="1"/>
      <c r="T17" s="1"/>
      <c r="U17" s="1"/>
      <c r="V17" s="1"/>
      <c r="W17" s="1"/>
      <c r="X17" s="1"/>
      <c r="Y17" s="1"/>
      <c r="Z17" s="1"/>
      <c r="AA17" s="1"/>
      <c r="AB17" s="1"/>
      <c r="AC17" s="1"/>
      <c r="AD17" s="1"/>
      <c r="AE17" s="1"/>
      <c r="AF17" s="1"/>
      <c r="AG17" s="1"/>
      <c r="AH17" s="1"/>
      <c r="AI17" s="21"/>
      <c r="AJ17" s="1"/>
      <c r="AK17" s="1"/>
      <c r="AL17" s="1"/>
      <c r="AM17" s="1"/>
      <c r="AO17" s="20"/>
      <c r="AP17" s="1"/>
      <c r="AQ17" s="1"/>
      <c r="AR17" s="20"/>
      <c r="AS17" s="1"/>
      <c r="AT17" s="1"/>
      <c r="AU17" s="1"/>
      <c r="AV17" s="1"/>
      <c r="AW17" s="1"/>
      <c r="AX17" s="1"/>
      <c r="AY17" s="1"/>
      <c r="AZ17" s="1"/>
      <c r="BA17" s="22"/>
      <c r="BB17" s="1"/>
      <c r="BC17" s="1"/>
      <c r="BD17" s="1"/>
      <c r="BE17" s="1"/>
      <c r="BF17" s="1"/>
      <c r="BG17" s="1"/>
      <c r="BH17" s="1"/>
      <c r="BI17" s="1"/>
      <c r="BJ17" s="21"/>
      <c r="BK17" s="1"/>
      <c r="BL17" s="1"/>
      <c r="BM17" s="30"/>
    </row>
    <row r="18" spans="1:65" ht="18" customHeight="1">
      <c r="A18" s="65" t="s">
        <v>108</v>
      </c>
      <c r="B18" s="66"/>
      <c r="C18" s="770" t="s">
        <v>109</v>
      </c>
      <c r="D18" s="771"/>
      <c r="E18" s="771"/>
      <c r="F18" s="771"/>
      <c r="G18" s="771"/>
      <c r="H18" s="771"/>
      <c r="I18" s="772"/>
      <c r="K18" s="20"/>
      <c r="L18" s="1"/>
      <c r="M18" s="1"/>
      <c r="N18" s="1"/>
      <c r="O18" s="1"/>
      <c r="P18" s="1"/>
      <c r="Q18" s="1"/>
      <c r="R18" s="1" t="s">
        <v>31</v>
      </c>
      <c r="S18" s="1"/>
      <c r="T18" s="1"/>
      <c r="U18" s="1"/>
      <c r="V18" s="1"/>
      <c r="W18" s="1"/>
      <c r="X18" s="1"/>
      <c r="Y18" s="1"/>
      <c r="Z18" s="1"/>
      <c r="AA18" s="1"/>
      <c r="AB18" s="1"/>
      <c r="AC18" s="1"/>
      <c r="AD18" s="1"/>
      <c r="AE18" s="1"/>
      <c r="AF18" s="1"/>
      <c r="AG18" s="1"/>
      <c r="AH18" s="1"/>
      <c r="AI18" s="21"/>
      <c r="AJ18" s="1"/>
      <c r="AK18" s="1"/>
      <c r="AL18" s="1"/>
      <c r="AM18" s="1"/>
      <c r="AO18" s="20"/>
      <c r="AP18" s="1"/>
      <c r="AQ18" s="1"/>
      <c r="AR18" s="20"/>
      <c r="AS18" s="1"/>
      <c r="AT18" s="1" t="s">
        <v>29</v>
      </c>
      <c r="AU18" s="1"/>
      <c r="AV18" s="1"/>
      <c r="AW18" s="1"/>
      <c r="AX18" s="1"/>
      <c r="AY18" s="1"/>
      <c r="AZ18" s="1"/>
      <c r="BA18" s="22"/>
      <c r="BB18" s="1"/>
      <c r="BC18" s="1" t="s">
        <v>30</v>
      </c>
      <c r="BD18" s="1"/>
      <c r="BE18" s="1"/>
      <c r="BF18" s="1"/>
      <c r="BG18" s="1"/>
      <c r="BH18" s="1"/>
      <c r="BI18" s="1"/>
      <c r="BJ18" s="21"/>
      <c r="BK18" s="1"/>
      <c r="BL18" s="1"/>
      <c r="BM18" s="30"/>
    </row>
    <row r="19" spans="1:65" ht="18" customHeight="1">
      <c r="A19" s="65" t="s">
        <v>110</v>
      </c>
      <c r="B19" s="66"/>
      <c r="C19" s="1"/>
      <c r="D19" s="1"/>
      <c r="E19" s="1"/>
      <c r="F19" s="1"/>
      <c r="G19" s="1"/>
      <c r="K19" s="19"/>
      <c r="L19" s="16"/>
      <c r="M19" s="16"/>
      <c r="N19" s="16"/>
      <c r="O19" s="16"/>
      <c r="P19" s="16"/>
      <c r="Q19" s="16"/>
      <c r="R19" s="16"/>
      <c r="S19" s="16"/>
      <c r="T19" s="16"/>
      <c r="U19" s="16"/>
      <c r="V19" s="16"/>
      <c r="W19" s="16"/>
      <c r="X19" s="16"/>
      <c r="Y19" s="16"/>
      <c r="Z19" s="16"/>
      <c r="AA19" s="16"/>
      <c r="AB19" s="16"/>
      <c r="AC19" s="16"/>
      <c r="AD19" s="16"/>
      <c r="AE19" s="16"/>
      <c r="AF19" s="16"/>
      <c r="AG19" s="16"/>
      <c r="AH19" s="16"/>
      <c r="AI19" s="17"/>
      <c r="AJ19" s="1"/>
      <c r="AK19" s="1"/>
      <c r="AL19" s="1"/>
      <c r="AM19" s="1"/>
      <c r="AO19" s="20"/>
      <c r="AP19" s="1"/>
      <c r="AQ19" s="1"/>
      <c r="AR19" s="20"/>
      <c r="AS19" s="1"/>
      <c r="AT19" s="1" t="s">
        <v>32</v>
      </c>
      <c r="AU19" s="1"/>
      <c r="AV19" s="1" t="s">
        <v>33</v>
      </c>
      <c r="AW19" s="1"/>
      <c r="AX19" s="1" t="s">
        <v>34</v>
      </c>
      <c r="BA19" s="22"/>
      <c r="BC19" s="1"/>
      <c r="BD19" s="1" t="s">
        <v>32</v>
      </c>
      <c r="BE19" s="1"/>
      <c r="BF19" s="1" t="s">
        <v>33</v>
      </c>
      <c r="BG19" s="1"/>
      <c r="BH19" s="1" t="s">
        <v>34</v>
      </c>
      <c r="BI19" s="1"/>
      <c r="BJ19" s="21"/>
      <c r="BK19" s="1"/>
      <c r="BL19" s="1"/>
      <c r="BM19" s="30"/>
    </row>
    <row r="20" spans="1:65" ht="18" customHeight="1">
      <c r="A20" s="65" t="s">
        <v>111</v>
      </c>
      <c r="B20" s="66"/>
      <c r="C20" s="775" t="s">
        <v>297</v>
      </c>
      <c r="D20" s="776"/>
      <c r="E20" s="776"/>
      <c r="F20" s="776"/>
      <c r="G20" s="16"/>
      <c r="H20" s="16"/>
      <c r="K20" s="18"/>
      <c r="L20" s="12"/>
      <c r="M20" s="12"/>
      <c r="N20" s="12"/>
      <c r="O20" s="12"/>
      <c r="P20" s="12"/>
      <c r="Q20" s="12"/>
      <c r="R20" s="12"/>
      <c r="S20" s="12"/>
      <c r="T20" s="12"/>
      <c r="U20" s="12"/>
      <c r="V20" s="12"/>
      <c r="W20" s="12"/>
      <c r="X20" s="12"/>
      <c r="Y20" s="12"/>
      <c r="Z20" s="12"/>
      <c r="AA20" s="12"/>
      <c r="AB20" s="12"/>
      <c r="AC20" s="12"/>
      <c r="AD20" s="12"/>
      <c r="AE20" s="12"/>
      <c r="AF20" s="12"/>
      <c r="AG20" s="12"/>
      <c r="AH20" s="12"/>
      <c r="AI20" s="13"/>
      <c r="AJ20" s="1"/>
      <c r="AK20" s="1"/>
      <c r="AL20" s="1"/>
      <c r="AM20" s="1"/>
      <c r="AO20" s="20"/>
      <c r="AP20" s="1"/>
      <c r="AQ20" s="1"/>
      <c r="AR20" s="20"/>
      <c r="AS20" s="1"/>
      <c r="AT20" s="1"/>
      <c r="AU20" s="1"/>
      <c r="AV20" s="1"/>
      <c r="AW20" s="1"/>
      <c r="AX20" s="1"/>
      <c r="AY20" s="1"/>
      <c r="AZ20" s="1"/>
      <c r="BA20" s="22"/>
      <c r="BB20" s="1"/>
      <c r="BC20" s="1"/>
      <c r="BD20" s="1"/>
      <c r="BE20" s="1"/>
      <c r="BF20" s="1"/>
      <c r="BG20" s="1"/>
      <c r="BH20" s="1"/>
      <c r="BI20" s="1"/>
      <c r="BJ20" s="21"/>
      <c r="BK20" s="1"/>
      <c r="BL20" s="1"/>
      <c r="BM20" s="30"/>
    </row>
    <row r="21" spans="2:65" ht="18" customHeight="1">
      <c r="B21" s="21"/>
      <c r="C21" s="21"/>
      <c r="D21" s="1"/>
      <c r="E21" s="24"/>
      <c r="F21" s="24"/>
      <c r="G21" s="24"/>
      <c r="H21" s="223"/>
      <c r="K21" s="20"/>
      <c r="L21" s="1"/>
      <c r="M21" s="1"/>
      <c r="N21" s="1"/>
      <c r="O21" s="1"/>
      <c r="P21" s="1"/>
      <c r="Q21" s="1"/>
      <c r="R21" s="1"/>
      <c r="S21" s="1"/>
      <c r="T21" s="1"/>
      <c r="U21" s="1"/>
      <c r="V21" s="1"/>
      <c r="W21" s="1"/>
      <c r="X21" s="1"/>
      <c r="Y21" s="1"/>
      <c r="Z21" s="1"/>
      <c r="AA21" s="1"/>
      <c r="AB21" s="1"/>
      <c r="AC21" s="1"/>
      <c r="AD21" s="1"/>
      <c r="AE21" s="1"/>
      <c r="AF21" s="1"/>
      <c r="AG21" s="1"/>
      <c r="AH21" s="1"/>
      <c r="AI21" s="21"/>
      <c r="AJ21" s="1"/>
      <c r="AK21" s="1"/>
      <c r="AL21" s="1"/>
      <c r="AM21" s="1"/>
      <c r="AO21" s="20"/>
      <c r="AP21" s="1"/>
      <c r="AQ21" s="1"/>
      <c r="AR21" s="20"/>
      <c r="AS21" s="1"/>
      <c r="AT21" s="1"/>
      <c r="AU21" s="1"/>
      <c r="AV21" s="1"/>
      <c r="AW21" s="1"/>
      <c r="AX21" s="1"/>
      <c r="AY21" s="1"/>
      <c r="AZ21" s="1"/>
      <c r="BA21" s="22"/>
      <c r="BB21" s="1"/>
      <c r="BC21" s="1"/>
      <c r="BD21" s="1"/>
      <c r="BE21" s="1"/>
      <c r="BF21" s="1"/>
      <c r="BG21" s="1"/>
      <c r="BH21" s="1"/>
      <c r="BI21" s="1"/>
      <c r="BJ21" s="21"/>
      <c r="BK21" s="1"/>
      <c r="BL21" s="1"/>
      <c r="BM21" s="30"/>
    </row>
    <row r="22" spans="2:65" ht="18" customHeight="1">
      <c r="B22" s="21"/>
      <c r="C22" s="21"/>
      <c r="D22" s="1"/>
      <c r="E22" s="24"/>
      <c r="F22" s="777" t="s">
        <v>396</v>
      </c>
      <c r="G22" s="24"/>
      <c r="H22" s="25"/>
      <c r="K22" s="20"/>
      <c r="L22" s="1"/>
      <c r="M22" s="1"/>
      <c r="N22" s="18"/>
      <c r="O22" s="12"/>
      <c r="P22" s="12"/>
      <c r="Q22" s="12"/>
      <c r="R22" s="12"/>
      <c r="S22" s="12"/>
      <c r="T22" s="12"/>
      <c r="U22" s="12"/>
      <c r="V22" s="12"/>
      <c r="W22" s="3"/>
      <c r="X22" s="12"/>
      <c r="Y22" s="12"/>
      <c r="Z22" s="12"/>
      <c r="AA22" s="12"/>
      <c r="AB22" s="12"/>
      <c r="AC22" s="12"/>
      <c r="AD22" s="12"/>
      <c r="AE22" s="12"/>
      <c r="AF22" s="13"/>
      <c r="AG22" s="1"/>
      <c r="AH22" s="1"/>
      <c r="AI22" s="21"/>
      <c r="AJ22" s="1"/>
      <c r="AK22" s="1"/>
      <c r="AL22" s="1"/>
      <c r="AM22" s="1"/>
      <c r="AO22" s="20"/>
      <c r="AP22" s="1"/>
      <c r="AQ22" s="1"/>
      <c r="AR22" s="19"/>
      <c r="AS22" s="16"/>
      <c r="AT22" s="16"/>
      <c r="AU22" s="16"/>
      <c r="AV22" s="16"/>
      <c r="AW22" s="16"/>
      <c r="AX22" s="16"/>
      <c r="AY22" s="16"/>
      <c r="AZ22" s="16"/>
      <c r="BA22" s="4"/>
      <c r="BB22" s="16"/>
      <c r="BC22" s="16"/>
      <c r="BD22" s="16"/>
      <c r="BE22" s="16"/>
      <c r="BF22" s="16"/>
      <c r="BG22" s="16"/>
      <c r="BH22" s="16"/>
      <c r="BI22" s="16"/>
      <c r="BJ22" s="17"/>
      <c r="BK22" s="1"/>
      <c r="BL22" s="1"/>
      <c r="BM22" s="30"/>
    </row>
    <row r="23" spans="2:65" ht="18" customHeight="1">
      <c r="B23" s="21"/>
      <c r="C23" s="21"/>
      <c r="D23" s="1"/>
      <c r="E23" s="24"/>
      <c r="F23" s="777"/>
      <c r="G23" s="24"/>
      <c r="H23" s="25"/>
      <c r="I23" s="773" t="s">
        <v>112</v>
      </c>
      <c r="K23" s="20"/>
      <c r="L23" s="1"/>
      <c r="M23" s="1"/>
      <c r="N23" s="20"/>
      <c r="O23" s="1"/>
      <c r="P23" s="1"/>
      <c r="Q23" s="1"/>
      <c r="R23" s="1"/>
      <c r="S23" s="1"/>
      <c r="T23" s="1"/>
      <c r="U23" s="1"/>
      <c r="V23" s="1"/>
      <c r="W23" s="22"/>
      <c r="X23" s="1"/>
      <c r="Y23" s="1"/>
      <c r="Z23" s="1"/>
      <c r="AA23" s="1"/>
      <c r="AB23" s="1"/>
      <c r="AC23" s="1"/>
      <c r="AD23" s="1"/>
      <c r="AE23" s="1"/>
      <c r="AF23" s="21"/>
      <c r="AG23" s="1"/>
      <c r="AH23" s="1"/>
      <c r="AI23" s="21"/>
      <c r="AJ23" s="1"/>
      <c r="AK23" s="1"/>
      <c r="AL23" s="1"/>
      <c r="AM23" s="1"/>
      <c r="AO23" s="20"/>
      <c r="AP23" s="1"/>
      <c r="AQ23" s="1"/>
      <c r="AR23" s="1"/>
      <c r="AS23" s="1"/>
      <c r="AT23" s="1"/>
      <c r="AU23" s="1"/>
      <c r="AV23" s="1"/>
      <c r="AW23" s="1"/>
      <c r="AX23" s="1"/>
      <c r="AY23" s="1"/>
      <c r="AZ23" s="1"/>
      <c r="BA23" s="1"/>
      <c r="BB23" s="1"/>
      <c r="BC23" s="1"/>
      <c r="BD23" s="1"/>
      <c r="BE23" s="1"/>
      <c r="BF23" s="1"/>
      <c r="BG23" s="1"/>
      <c r="BH23" s="1"/>
      <c r="BI23" s="1"/>
      <c r="BJ23" s="1"/>
      <c r="BK23" s="1"/>
      <c r="BL23" s="1"/>
      <c r="BM23" s="30"/>
    </row>
    <row r="24" spans="2:65" ht="18" customHeight="1">
      <c r="B24" s="21"/>
      <c r="C24" s="21"/>
      <c r="D24" s="1"/>
      <c r="E24" s="24"/>
      <c r="F24" s="777"/>
      <c r="G24" s="24"/>
      <c r="H24" s="25"/>
      <c r="I24" s="773"/>
      <c r="K24" s="20"/>
      <c r="L24" s="1"/>
      <c r="M24" s="1"/>
      <c r="N24" s="20"/>
      <c r="O24" s="1"/>
      <c r="P24" s="1" t="s">
        <v>29</v>
      </c>
      <c r="Q24" s="1"/>
      <c r="R24" s="1"/>
      <c r="S24" s="1"/>
      <c r="T24" s="1"/>
      <c r="U24" s="1"/>
      <c r="V24" s="1"/>
      <c r="W24" s="22"/>
      <c r="X24" s="1"/>
      <c r="Y24" s="1" t="s">
        <v>30</v>
      </c>
      <c r="Z24" s="1"/>
      <c r="AA24" s="1"/>
      <c r="AB24" s="1"/>
      <c r="AC24" s="1"/>
      <c r="AD24" s="1"/>
      <c r="AE24" s="1"/>
      <c r="AF24" s="21"/>
      <c r="AG24" s="1"/>
      <c r="AH24" s="1"/>
      <c r="AI24" s="21"/>
      <c r="AJ24" s="1"/>
      <c r="AK24" s="1"/>
      <c r="AL24" s="1"/>
      <c r="AM24" s="1"/>
      <c r="AO24" s="20"/>
      <c r="AP24" s="1"/>
      <c r="AQ24" s="1"/>
      <c r="AR24" s="16"/>
      <c r="AS24" s="16"/>
      <c r="AT24" s="16"/>
      <c r="AU24" s="16"/>
      <c r="AV24" s="16"/>
      <c r="AW24" s="16"/>
      <c r="AX24" s="16"/>
      <c r="AY24" s="16"/>
      <c r="AZ24" s="16"/>
      <c r="BA24" s="1"/>
      <c r="BB24" s="1"/>
      <c r="BC24" s="16"/>
      <c r="BD24" s="16"/>
      <c r="BE24" s="16"/>
      <c r="BF24" s="16"/>
      <c r="BG24" s="16" t="s">
        <v>115</v>
      </c>
      <c r="BH24" s="67"/>
      <c r="BI24" s="16"/>
      <c r="BJ24" s="67"/>
      <c r="BK24" s="16"/>
      <c r="BL24" s="17"/>
      <c r="BM24" s="30"/>
    </row>
    <row r="25" spans="2:66" ht="18" customHeight="1">
      <c r="B25" s="21"/>
      <c r="C25" s="21"/>
      <c r="D25" s="1"/>
      <c r="E25" s="24"/>
      <c r="F25" s="777"/>
      <c r="G25" s="24"/>
      <c r="H25" s="25"/>
      <c r="I25" s="773"/>
      <c r="K25" s="20"/>
      <c r="L25" s="1"/>
      <c r="M25" s="1"/>
      <c r="N25" s="20"/>
      <c r="O25" s="1"/>
      <c r="P25" s="1" t="s">
        <v>36</v>
      </c>
      <c r="Q25" s="1"/>
      <c r="R25" s="1" t="s">
        <v>37</v>
      </c>
      <c r="S25" s="1"/>
      <c r="T25" s="1" t="s">
        <v>38</v>
      </c>
      <c r="W25" s="22"/>
      <c r="Y25" s="1"/>
      <c r="Z25" s="1" t="s">
        <v>36</v>
      </c>
      <c r="AA25" s="1"/>
      <c r="AB25" s="1" t="s">
        <v>37</v>
      </c>
      <c r="AC25" s="1"/>
      <c r="AD25" s="1" t="s">
        <v>38</v>
      </c>
      <c r="AE25" s="1"/>
      <c r="AF25" s="21"/>
      <c r="AG25" s="1"/>
      <c r="AH25" s="1"/>
      <c r="AI25" s="21"/>
      <c r="AJ25" s="1"/>
      <c r="AK25" s="1"/>
      <c r="AL25" s="1"/>
      <c r="AM25" s="1"/>
      <c r="AO25" s="20"/>
      <c r="AP25" s="1"/>
      <c r="AQ25" s="21"/>
      <c r="AR25" s="12"/>
      <c r="AS25" s="12"/>
      <c r="AT25" s="12"/>
      <c r="AU25" s="12"/>
      <c r="AV25" s="12"/>
      <c r="AW25" s="12"/>
      <c r="AX25" s="12"/>
      <c r="AY25" s="12"/>
      <c r="AZ25" s="12"/>
      <c r="BA25" s="1" t="s">
        <v>35</v>
      </c>
      <c r="BB25" s="1"/>
      <c r="BC25" s="752" t="s">
        <v>397</v>
      </c>
      <c r="BD25" s="752"/>
      <c r="BE25" s="752"/>
      <c r="BF25" s="752"/>
      <c r="BG25" s="752"/>
      <c r="BH25" s="752"/>
      <c r="BI25" s="752"/>
      <c r="BJ25" s="752"/>
      <c r="BK25" s="752"/>
      <c r="BL25" s="752"/>
      <c r="BM25" s="753"/>
      <c r="BN25" s="23"/>
    </row>
    <row r="26" spans="2:66" ht="18" customHeight="1">
      <c r="B26" s="21"/>
      <c r="C26" s="21"/>
      <c r="D26" s="1"/>
      <c r="E26" s="24"/>
      <c r="F26" s="777"/>
      <c r="G26" s="24"/>
      <c r="H26" s="25"/>
      <c r="I26" s="773"/>
      <c r="K26" s="20"/>
      <c r="L26" s="1"/>
      <c r="M26" s="1"/>
      <c r="N26" s="20"/>
      <c r="O26" s="1"/>
      <c r="P26" s="1"/>
      <c r="Q26" s="1"/>
      <c r="R26" s="1"/>
      <c r="S26" s="1"/>
      <c r="T26" s="1"/>
      <c r="U26" s="1"/>
      <c r="V26" s="1"/>
      <c r="W26" s="22"/>
      <c r="X26" s="1"/>
      <c r="Y26" s="1"/>
      <c r="Z26" s="1"/>
      <c r="AA26" s="1"/>
      <c r="AB26" s="1"/>
      <c r="AC26" s="1"/>
      <c r="AD26" s="1"/>
      <c r="AE26" s="1"/>
      <c r="AF26" s="21"/>
      <c r="AG26" s="1"/>
      <c r="AH26" s="1"/>
      <c r="AI26" s="21"/>
      <c r="AJ26" s="1"/>
      <c r="AK26" s="1"/>
      <c r="AL26" s="1"/>
      <c r="AM26" s="1"/>
      <c r="AO26" s="19"/>
      <c r="AP26" s="16"/>
      <c r="AQ26" s="17"/>
      <c r="AR26" s="1"/>
      <c r="AS26" s="1"/>
      <c r="AT26" s="1"/>
      <c r="AU26" s="1"/>
      <c r="AV26" s="1"/>
      <c r="AW26" s="1"/>
      <c r="AX26" s="1"/>
      <c r="AY26" s="1"/>
      <c r="AZ26" s="1"/>
      <c r="BA26" s="1"/>
      <c r="BB26" s="1"/>
      <c r="BC26" s="752"/>
      <c r="BD26" s="752"/>
      <c r="BE26" s="752"/>
      <c r="BF26" s="752"/>
      <c r="BG26" s="752"/>
      <c r="BH26" s="752"/>
      <c r="BI26" s="752"/>
      <c r="BJ26" s="752"/>
      <c r="BK26" s="752"/>
      <c r="BL26" s="752"/>
      <c r="BM26" s="753"/>
      <c r="BN26" s="23"/>
    </row>
    <row r="27" spans="2:66" ht="18" customHeight="1">
      <c r="B27" s="21"/>
      <c r="C27" s="21"/>
      <c r="D27" s="1"/>
      <c r="E27" s="24"/>
      <c r="F27" s="777"/>
      <c r="G27" s="24"/>
      <c r="H27" s="25"/>
      <c r="I27" s="773"/>
      <c r="K27" s="20"/>
      <c r="L27" s="1"/>
      <c r="M27" s="1"/>
      <c r="N27" s="20"/>
      <c r="O27" s="1"/>
      <c r="P27" s="1"/>
      <c r="Q27" s="1"/>
      <c r="R27" s="1"/>
      <c r="S27" s="1"/>
      <c r="T27" s="1"/>
      <c r="U27" s="1"/>
      <c r="V27" s="1"/>
      <c r="W27" s="22"/>
      <c r="X27" s="1"/>
      <c r="Y27" s="1"/>
      <c r="Z27" s="1"/>
      <c r="AA27" s="1"/>
      <c r="AB27" s="1"/>
      <c r="AC27" s="1"/>
      <c r="AD27" s="1"/>
      <c r="AE27" s="1"/>
      <c r="AF27" s="21"/>
      <c r="AG27" s="1"/>
      <c r="AH27" s="1"/>
      <c r="AI27" s="21"/>
      <c r="AJ27" s="1"/>
      <c r="AK27" s="1"/>
      <c r="AL27" s="1"/>
      <c r="AM27" s="1"/>
      <c r="AN27" s="60" t="s">
        <v>104</v>
      </c>
      <c r="AP27" s="1"/>
      <c r="AQ27" s="1"/>
      <c r="AR27" s="10"/>
      <c r="AS27" s="10"/>
      <c r="AT27" s="24"/>
      <c r="AU27" s="10"/>
      <c r="AV27" s="10"/>
      <c r="AW27" s="10"/>
      <c r="AX27" s="10"/>
      <c r="AY27" s="10"/>
      <c r="AZ27" s="10"/>
      <c r="BA27" s="24"/>
      <c r="BB27" s="24"/>
      <c r="BC27" s="24"/>
      <c r="BD27" s="24"/>
      <c r="BE27" s="24"/>
      <c r="BF27" s="24"/>
      <c r="BG27" s="24"/>
      <c r="BH27" s="24"/>
      <c r="BI27" s="24"/>
      <c r="BJ27" s="24"/>
      <c r="BK27" s="24"/>
      <c r="BL27" s="24"/>
      <c r="BM27" s="25"/>
      <c r="BN27" s="23"/>
    </row>
    <row r="28" spans="2:66" ht="18" customHeight="1">
      <c r="B28" s="21"/>
      <c r="C28" s="21"/>
      <c r="D28" s="1"/>
      <c r="E28" s="24"/>
      <c r="F28" s="777"/>
      <c r="G28" s="24"/>
      <c r="H28" s="25"/>
      <c r="K28" s="20"/>
      <c r="L28" s="1"/>
      <c r="M28" s="1"/>
      <c r="N28" s="19"/>
      <c r="O28" s="16"/>
      <c r="P28" s="16"/>
      <c r="Q28" s="16"/>
      <c r="R28" s="16"/>
      <c r="S28" s="16"/>
      <c r="T28" s="16"/>
      <c r="U28" s="16"/>
      <c r="V28" s="16"/>
      <c r="W28" s="4"/>
      <c r="X28" s="16"/>
      <c r="Y28" s="16"/>
      <c r="Z28" s="16"/>
      <c r="AA28" s="16"/>
      <c r="AB28" s="16"/>
      <c r="AC28" s="16"/>
      <c r="AD28" s="16"/>
      <c r="AE28" s="16"/>
      <c r="AF28" s="17"/>
      <c r="AG28" s="1"/>
      <c r="AH28" s="1"/>
      <c r="AI28" s="21"/>
      <c r="AJ28" s="1"/>
      <c r="AK28" s="1"/>
      <c r="AL28" s="1"/>
      <c r="AM28" s="1"/>
      <c r="AO28" s="20"/>
      <c r="AP28" s="1"/>
      <c r="AQ28" s="58"/>
      <c r="AR28" s="58"/>
      <c r="AS28" s="58"/>
      <c r="AT28" s="58"/>
      <c r="AU28" s="58"/>
      <c r="AV28" s="58"/>
      <c r="AW28" s="58"/>
      <c r="AX28" s="58"/>
      <c r="AY28" s="58"/>
      <c r="AZ28" s="24"/>
      <c r="BA28" s="24"/>
      <c r="BB28" s="24"/>
      <c r="BC28" s="24"/>
      <c r="BD28" s="24"/>
      <c r="BE28" s="24"/>
      <c r="BF28" s="24"/>
      <c r="BG28" s="24"/>
      <c r="BH28" s="24"/>
      <c r="BI28" s="24"/>
      <c r="BJ28" s="24"/>
      <c r="BK28" s="24"/>
      <c r="BL28" s="24"/>
      <c r="BM28" s="25"/>
      <c r="BN28" s="23"/>
    </row>
    <row r="29" spans="1:66" ht="18" customHeight="1">
      <c r="A29" s="774" t="s">
        <v>113</v>
      </c>
      <c r="B29" s="774"/>
      <c r="C29" s="774"/>
      <c r="D29" s="774"/>
      <c r="E29" s="24"/>
      <c r="F29" s="24"/>
      <c r="G29" s="24"/>
      <c r="H29" s="25"/>
      <c r="I29" s="19"/>
      <c r="K29" s="20"/>
      <c r="L29" s="1"/>
      <c r="M29" s="1"/>
      <c r="N29" s="1"/>
      <c r="O29" s="1"/>
      <c r="P29" s="1"/>
      <c r="Q29" s="1"/>
      <c r="R29" s="1"/>
      <c r="S29" s="1"/>
      <c r="T29" s="1"/>
      <c r="U29" s="1"/>
      <c r="V29" s="1"/>
      <c r="W29" s="1"/>
      <c r="X29" s="1"/>
      <c r="Y29" s="1"/>
      <c r="Z29" s="1"/>
      <c r="AA29" s="1"/>
      <c r="AB29" s="1"/>
      <c r="AC29" s="1"/>
      <c r="AD29" s="1"/>
      <c r="AE29" s="1"/>
      <c r="AF29" s="1"/>
      <c r="AG29" s="1"/>
      <c r="AH29" s="1"/>
      <c r="AI29" s="21"/>
      <c r="AJ29" s="1"/>
      <c r="AK29" s="1"/>
      <c r="AL29" s="1"/>
      <c r="AM29" s="1"/>
      <c r="AO29" s="20"/>
      <c r="AP29" s="1"/>
      <c r="AQ29" s="58"/>
      <c r="AR29" s="58"/>
      <c r="AS29" s="58"/>
      <c r="AT29" s="58"/>
      <c r="AU29" s="58"/>
      <c r="AV29" s="58"/>
      <c r="AW29" s="58"/>
      <c r="AX29" s="58"/>
      <c r="AY29" s="58"/>
      <c r="AZ29" s="58" t="s">
        <v>103</v>
      </c>
      <c r="BA29" s="58"/>
      <c r="BB29" s="58"/>
      <c r="BC29" s="24"/>
      <c r="BD29" s="24"/>
      <c r="BE29" s="24"/>
      <c r="BF29" s="24"/>
      <c r="BG29" s="24"/>
      <c r="BH29" s="24"/>
      <c r="BI29" s="24"/>
      <c r="BJ29" s="24"/>
      <c r="BK29" s="24"/>
      <c r="BL29" s="24"/>
      <c r="BM29" s="25"/>
      <c r="BN29" s="23"/>
    </row>
    <row r="30" spans="1:66" ht="18" customHeight="1">
      <c r="A30" s="62"/>
      <c r="B30" s="147"/>
      <c r="C30" s="148" t="s">
        <v>183</v>
      </c>
      <c r="D30" s="147"/>
      <c r="E30" s="147"/>
      <c r="F30" s="147"/>
      <c r="G30" s="728" t="s">
        <v>184</v>
      </c>
      <c r="H30" s="729"/>
      <c r="I30" s="729"/>
      <c r="J30" s="730"/>
      <c r="K30" s="20"/>
      <c r="L30" s="1"/>
      <c r="M30" s="1"/>
      <c r="N30" s="1"/>
      <c r="O30" s="1"/>
      <c r="P30" s="1"/>
      <c r="Q30" s="1"/>
      <c r="R30" s="1"/>
      <c r="S30" s="1"/>
      <c r="T30" s="1"/>
      <c r="U30" s="1"/>
      <c r="V30" s="1"/>
      <c r="W30" s="1"/>
      <c r="X30" s="1"/>
      <c r="Y30" s="1"/>
      <c r="Z30" s="1"/>
      <c r="AA30" s="1"/>
      <c r="AB30" s="1"/>
      <c r="AC30" s="1"/>
      <c r="AD30" s="1"/>
      <c r="AE30" s="1"/>
      <c r="AF30" s="1"/>
      <c r="AG30" s="1"/>
      <c r="AH30" s="1"/>
      <c r="AI30" s="21"/>
      <c r="AJ30" s="1"/>
      <c r="AK30" s="1"/>
      <c r="AL30" s="1"/>
      <c r="AM30" s="1"/>
      <c r="AO30" s="20"/>
      <c r="AP30" s="1"/>
      <c r="AQ30" s="1"/>
      <c r="AR30" s="24"/>
      <c r="AS30" s="58"/>
      <c r="AT30" s="58"/>
      <c r="AU30" s="58"/>
      <c r="AV30" s="58"/>
      <c r="AW30" s="58"/>
      <c r="AX30" s="58"/>
      <c r="AY30" s="58"/>
      <c r="AZ30" s="58"/>
      <c r="BA30" s="58"/>
      <c r="BB30" s="58"/>
      <c r="BC30" s="24"/>
      <c r="BD30" s="24"/>
      <c r="BE30" s="24"/>
      <c r="BF30" s="24"/>
      <c r="BG30" s="24"/>
      <c r="BH30" s="24"/>
      <c r="BI30" s="24"/>
      <c r="BJ30" s="24"/>
      <c r="BK30" s="24"/>
      <c r="BL30" s="24"/>
      <c r="BM30" s="25"/>
      <c r="BN30" s="23"/>
    </row>
    <row r="31" spans="2:65" ht="18" customHeight="1">
      <c r="B31" s="149" t="s">
        <v>185</v>
      </c>
      <c r="C31" s="149"/>
      <c r="D31" s="149"/>
      <c r="E31" s="149"/>
      <c r="F31" s="149"/>
      <c r="G31" s="731"/>
      <c r="H31" s="732"/>
      <c r="I31" s="732"/>
      <c r="J31" s="733"/>
      <c r="K31" s="19" t="s">
        <v>186</v>
      </c>
      <c r="L31" s="16"/>
      <c r="M31" s="150" t="s">
        <v>187</v>
      </c>
      <c r="N31" s="16"/>
      <c r="O31" s="16"/>
      <c r="P31" s="16"/>
      <c r="Q31" s="16"/>
      <c r="R31" s="16"/>
      <c r="S31" s="16"/>
      <c r="T31" s="16"/>
      <c r="U31" s="16"/>
      <c r="V31" s="16"/>
      <c r="W31" s="16"/>
      <c r="X31" s="16"/>
      <c r="Y31" s="16"/>
      <c r="Z31" s="16"/>
      <c r="AA31" s="16"/>
      <c r="AB31" s="16"/>
      <c r="AC31" s="16"/>
      <c r="AD31" s="16"/>
      <c r="AE31" s="16"/>
      <c r="AF31" s="16"/>
      <c r="AG31" s="16"/>
      <c r="AH31" s="16"/>
      <c r="AI31" s="17"/>
      <c r="AJ31" s="1"/>
      <c r="AK31" s="1"/>
      <c r="AL31" s="1"/>
      <c r="AM31" s="1"/>
      <c r="AO31" s="19"/>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7"/>
    </row>
    <row r="33" ht="15.75" customHeight="1">
      <c r="Y33" s="23"/>
    </row>
    <row r="34" ht="15.75" customHeight="1">
      <c r="A34" s="226" t="s">
        <v>107</v>
      </c>
    </row>
  </sheetData>
  <sheetProtection/>
  <mergeCells count="16">
    <mergeCell ref="A10:F10"/>
    <mergeCell ref="C18:I18"/>
    <mergeCell ref="I23:I27"/>
    <mergeCell ref="A29:D29"/>
    <mergeCell ref="C20:F20"/>
    <mergeCell ref="F22:F28"/>
    <mergeCell ref="AT9:AV10"/>
    <mergeCell ref="G30:J31"/>
    <mergeCell ref="AT12:AZ13"/>
    <mergeCell ref="BC12:BF13"/>
    <mergeCell ref="K15:AI16"/>
    <mergeCell ref="BC25:BM26"/>
    <mergeCell ref="P11:AA12"/>
    <mergeCell ref="K11:M12"/>
    <mergeCell ref="H13:W14"/>
    <mergeCell ref="Y13:AI14"/>
  </mergeCells>
  <printOptions/>
  <pageMargins left="0.3937007874015748" right="0" top="0.5905511811023623" bottom="0.1968503937007874" header="0.5118110236220472" footer="0.5118110236220472"/>
  <pageSetup fitToWidth="0" horizontalDpi="600" verticalDpi="600" orientation="landscape" paperSize="12" scale="115" r:id="rId2"/>
  <drawing r:id="rId1"/>
</worksheet>
</file>

<file path=xl/worksheets/sheet7.xml><?xml version="1.0" encoding="utf-8"?>
<worksheet xmlns="http://schemas.openxmlformats.org/spreadsheetml/2006/main" xmlns:r="http://schemas.openxmlformats.org/officeDocument/2006/relationships">
  <dimension ref="B2:H31"/>
  <sheetViews>
    <sheetView zoomScalePageLayoutView="0" workbookViewId="0" topLeftCell="A16">
      <selection activeCell="N21" sqref="N21"/>
    </sheetView>
  </sheetViews>
  <sheetFormatPr defaultColWidth="9.00390625" defaultRowHeight="13.5"/>
  <cols>
    <col min="2" max="8" width="12.375" style="0" customWidth="1"/>
  </cols>
  <sheetData>
    <row r="1" ht="30" customHeight="1"/>
    <row r="2" spans="2:7" ht="30" customHeight="1">
      <c r="B2" s="778" t="s">
        <v>281</v>
      </c>
      <c r="C2" s="778"/>
      <c r="D2" s="778"/>
      <c r="E2" s="778"/>
      <c r="F2" s="778"/>
      <c r="G2" s="778"/>
    </row>
    <row r="3" spans="2:7" ht="30" customHeight="1">
      <c r="B3" s="778"/>
      <c r="C3" s="778"/>
      <c r="D3" s="778"/>
      <c r="E3" s="778"/>
      <c r="F3" s="778"/>
      <c r="G3" s="778"/>
    </row>
    <row r="4" ht="30" customHeight="1" thickBot="1"/>
    <row r="5" spans="3:7" ht="30" customHeight="1">
      <c r="C5" s="779"/>
      <c r="D5" s="780"/>
      <c r="E5" s="780"/>
      <c r="F5" s="780"/>
      <c r="G5" s="781"/>
    </row>
    <row r="6" spans="2:8" ht="30" customHeight="1" thickBot="1">
      <c r="B6" s="204" t="s">
        <v>0</v>
      </c>
      <c r="C6" s="782"/>
      <c r="D6" s="783"/>
      <c r="E6" s="783"/>
      <c r="F6" s="783"/>
      <c r="G6" s="784"/>
      <c r="H6" s="61"/>
    </row>
    <row r="7" spans="2:8" ht="30" customHeight="1">
      <c r="B7" s="205"/>
      <c r="C7" s="205"/>
      <c r="D7" s="205"/>
      <c r="E7" s="205"/>
      <c r="F7" s="205"/>
      <c r="G7" s="205"/>
      <c r="H7" s="61"/>
    </row>
    <row r="8" spans="2:8" ht="30" customHeight="1">
      <c r="B8" s="218" t="s">
        <v>288</v>
      </c>
      <c r="C8" s="218"/>
      <c r="D8" s="218"/>
      <c r="E8" s="218"/>
      <c r="F8" s="218"/>
      <c r="G8" s="205"/>
      <c r="H8" s="61"/>
    </row>
    <row r="9" spans="2:8" ht="30" customHeight="1">
      <c r="B9" s="218" t="s">
        <v>316</v>
      </c>
      <c r="C9" s="218"/>
      <c r="D9" s="218"/>
      <c r="E9" s="218"/>
      <c r="F9" s="218"/>
      <c r="G9" s="205"/>
      <c r="H9" s="61"/>
    </row>
    <row r="10" spans="2:8" ht="30" customHeight="1">
      <c r="B10" s="224" t="s">
        <v>280</v>
      </c>
      <c r="C10" s="224"/>
      <c r="D10" s="224"/>
      <c r="E10" s="224"/>
      <c r="F10" s="224"/>
      <c r="G10" s="205"/>
      <c r="H10" s="61"/>
    </row>
    <row r="11" spans="2:8" ht="30" customHeight="1">
      <c r="B11" s="205" t="s">
        <v>309</v>
      </c>
      <c r="C11" s="205"/>
      <c r="D11" s="205"/>
      <c r="E11" s="205"/>
      <c r="F11" s="205"/>
      <c r="G11" s="205"/>
      <c r="H11" s="61"/>
    </row>
    <row r="12" spans="2:8" ht="30" customHeight="1">
      <c r="B12" s="205" t="s">
        <v>291</v>
      </c>
      <c r="C12" s="205"/>
      <c r="D12" s="205"/>
      <c r="E12" s="205"/>
      <c r="F12" s="205"/>
      <c r="G12" s="205"/>
      <c r="H12" s="61"/>
    </row>
    <row r="13" spans="2:8" ht="30" customHeight="1">
      <c r="B13" s="205"/>
      <c r="C13" s="205"/>
      <c r="D13" s="205"/>
      <c r="E13" s="205"/>
      <c r="F13" s="205"/>
      <c r="G13" s="205"/>
      <c r="H13" s="61"/>
    </row>
    <row r="14" spans="2:8" ht="30" customHeight="1">
      <c r="B14" s="205"/>
      <c r="C14" s="205"/>
      <c r="D14" s="204" t="s">
        <v>282</v>
      </c>
      <c r="E14" s="204" t="s">
        <v>286</v>
      </c>
      <c r="F14" s="204" t="s">
        <v>283</v>
      </c>
      <c r="G14" s="204" t="s">
        <v>284</v>
      </c>
      <c r="H14" s="61"/>
    </row>
    <row r="15" spans="2:8" ht="30" customHeight="1">
      <c r="B15" s="205"/>
      <c r="C15" s="205"/>
      <c r="D15" s="205"/>
      <c r="E15" s="205"/>
      <c r="F15" s="205"/>
      <c r="G15" s="205"/>
      <c r="H15" s="61"/>
    </row>
    <row r="16" spans="2:8" ht="30" customHeight="1">
      <c r="B16" s="362" t="s">
        <v>387</v>
      </c>
      <c r="C16" s="205"/>
      <c r="D16" s="206" t="s">
        <v>285</v>
      </c>
      <c r="E16" s="206" t="s">
        <v>285</v>
      </c>
      <c r="F16" s="206" t="s">
        <v>285</v>
      </c>
      <c r="G16" s="206" t="s">
        <v>285</v>
      </c>
      <c r="H16" s="61"/>
    </row>
    <row r="17" spans="2:8" ht="30" customHeight="1">
      <c r="B17" s="362"/>
      <c r="C17" s="205"/>
      <c r="D17" s="205"/>
      <c r="E17" s="205"/>
      <c r="F17" s="205"/>
      <c r="G17" s="205"/>
      <c r="H17" s="61"/>
    </row>
    <row r="18" spans="2:8" ht="30" customHeight="1">
      <c r="B18" s="362"/>
      <c r="C18" s="205"/>
      <c r="D18" s="205"/>
      <c r="E18" s="205"/>
      <c r="F18" s="205"/>
      <c r="G18" s="205"/>
      <c r="H18" s="61"/>
    </row>
    <row r="19" spans="2:8" ht="30" customHeight="1">
      <c r="B19" s="362" t="s">
        <v>388</v>
      </c>
      <c r="C19" s="205"/>
      <c r="D19" s="206" t="s">
        <v>285</v>
      </c>
      <c r="E19" s="206" t="s">
        <v>285</v>
      </c>
      <c r="F19" s="206" t="s">
        <v>285</v>
      </c>
      <c r="G19" s="206" t="s">
        <v>285</v>
      </c>
      <c r="H19" s="61"/>
    </row>
    <row r="20" spans="2:8" ht="30" customHeight="1">
      <c r="B20" s="205"/>
      <c r="C20" s="205"/>
      <c r="D20" s="205"/>
      <c r="E20" s="205"/>
      <c r="F20" s="205"/>
      <c r="G20" s="205"/>
      <c r="H20" s="61"/>
    </row>
    <row r="21" spans="2:7" ht="30" customHeight="1">
      <c r="B21" s="205"/>
      <c r="C21" s="205"/>
      <c r="D21" s="205"/>
      <c r="E21" s="205"/>
      <c r="F21" s="205"/>
      <c r="G21" s="205"/>
    </row>
    <row r="22" spans="2:7" ht="30" customHeight="1">
      <c r="B22" s="218" t="s">
        <v>393</v>
      </c>
      <c r="C22" s="218"/>
      <c r="D22" s="218"/>
      <c r="E22" s="218"/>
      <c r="F22" s="218"/>
      <c r="G22" s="218"/>
    </row>
    <row r="23" spans="2:7" ht="30" customHeight="1">
      <c r="B23" s="31" t="s">
        <v>287</v>
      </c>
      <c r="C23" s="217" t="s">
        <v>310</v>
      </c>
      <c r="D23" s="217"/>
      <c r="E23" s="217"/>
      <c r="F23" s="217"/>
      <c r="G23" s="207"/>
    </row>
    <row r="24" spans="2:7" ht="30" customHeight="1">
      <c r="B24" s="207" t="s">
        <v>292</v>
      </c>
      <c r="C24" s="219" t="s">
        <v>293</v>
      </c>
      <c r="D24" s="207"/>
      <c r="E24" s="207"/>
      <c r="F24" s="207"/>
      <c r="G24" s="207"/>
    </row>
    <row r="25" spans="2:7" ht="30" customHeight="1">
      <c r="B25" s="207"/>
      <c r="C25" s="207"/>
      <c r="D25" s="207"/>
      <c r="E25" s="207"/>
      <c r="F25" s="31"/>
      <c r="G25" s="207"/>
    </row>
    <row r="26" spans="2:7" ht="30" customHeight="1">
      <c r="B26" s="207"/>
      <c r="C26" s="207"/>
      <c r="D26" s="207"/>
      <c r="E26" s="207"/>
      <c r="F26" s="207"/>
      <c r="G26" s="207"/>
    </row>
    <row r="27" spans="2:7" ht="30" customHeight="1">
      <c r="B27" s="207"/>
      <c r="C27" s="207"/>
      <c r="D27" s="207"/>
      <c r="E27" s="207"/>
      <c r="F27" s="207"/>
      <c r="G27" s="207"/>
    </row>
    <row r="28" spans="2:7" ht="30" customHeight="1">
      <c r="B28" s="207"/>
      <c r="C28" s="207"/>
      <c r="D28" s="207"/>
      <c r="E28" s="207"/>
      <c r="F28" s="207"/>
      <c r="G28" s="207"/>
    </row>
    <row r="29" spans="2:7" ht="30" customHeight="1">
      <c r="B29" s="207"/>
      <c r="C29" s="207"/>
      <c r="D29" s="207"/>
      <c r="E29" s="207"/>
      <c r="F29" s="207"/>
      <c r="G29" s="207"/>
    </row>
    <row r="30" spans="2:7" ht="30" customHeight="1">
      <c r="B30" s="207"/>
      <c r="C30" s="207"/>
      <c r="D30" s="207"/>
      <c r="E30" s="207"/>
      <c r="F30" s="207"/>
      <c r="G30" s="207"/>
    </row>
    <row r="31" spans="2:7" ht="30" customHeight="1">
      <c r="B31" s="207"/>
      <c r="C31" s="207"/>
      <c r="D31" s="207"/>
      <c r="E31" s="207"/>
      <c r="F31" s="207"/>
      <c r="G31" s="207"/>
    </row>
    <row r="32" ht="30" customHeight="1"/>
    <row r="33" ht="30" customHeight="1"/>
  </sheetData>
  <sheetProtection/>
  <mergeCells count="2">
    <mergeCell ref="B2:G3"/>
    <mergeCell ref="C5:G6"/>
  </mergeCells>
  <hyperlinks>
    <hyperlink ref="C24" r:id="rId1" display="fukushima@i-s-c.jp"/>
  </hyperlinks>
  <printOptions/>
  <pageMargins left="0.5905511811023623" right="0.1968503937007874" top="0.5905511811023623" bottom="0.1968503937007874"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fukushima</cp:lastModifiedBy>
  <cp:lastPrinted>2019-01-09T01:04:28Z</cp:lastPrinted>
  <dcterms:created xsi:type="dcterms:W3CDTF">1997-01-08T22:48:59Z</dcterms:created>
  <dcterms:modified xsi:type="dcterms:W3CDTF">2019-01-09T01:04:48Z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